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ЭтаКнига"/>
  <mc:AlternateContent xmlns:mc="http://schemas.openxmlformats.org/markup-compatibility/2006">
    <mc:Choice Requires="x15">
      <x15ac:absPath xmlns:x15ac="http://schemas.microsoft.com/office/spreadsheetml/2010/11/ac" url="\\expert.local\RA\Users\Banks\MFO\2022\Итоги 2021\Рэнкинги\"/>
    </mc:Choice>
  </mc:AlternateContent>
  <xr:revisionPtr revIDLastSave="0" documentId="13_ncr:1_{211CD206-C59E-4C70-91D1-E127769BA80E}" xr6:coauthVersionLast="47" xr6:coauthVersionMax="47" xr10:uidLastSave="{00000000-0000-0000-0000-000000000000}"/>
  <bookViews>
    <workbookView xWindow="20370" yWindow="-120" windowWidth="29040" windowHeight="15840" tabRatio="835" firstSheet="1" activeTab="1" xr2:uid="{00000000-000D-0000-FFFF-FFFF00000000}"/>
  </bookViews>
  <sheets>
    <sheet name="Т1" sheetId="1" state="hidden" r:id="rId1"/>
    <sheet name="Табл1" sheetId="2" r:id="rId2"/>
    <sheet name="Т2" sheetId="4" state="hidden" r:id="rId3"/>
    <sheet name="Табл2" sheetId="5" r:id="rId4"/>
    <sheet name="Т3" sheetId="6" state="hidden" r:id="rId5"/>
    <sheet name="Т4" sheetId="8" state="hidden" r:id="rId6"/>
    <sheet name="Т5" sheetId="12" state="hidden" r:id="rId7"/>
    <sheet name="Т6" sheetId="16" state="hidden" r:id="rId8"/>
    <sheet name="Т7" sheetId="18" state="hidden" r:id="rId9"/>
    <sheet name="Табл7-" sheetId="19" state="hidden" r:id="rId10"/>
    <sheet name="Т8" sheetId="21" state="hidden" r:id="rId11"/>
    <sheet name="Т9-1" sheetId="23" state="hidden" r:id="rId12"/>
    <sheet name="Табл9-1" sheetId="24" state="hidden" r:id="rId13"/>
    <sheet name="Т10-1" sheetId="26" state="hidden" r:id="rId14"/>
    <sheet name="Табл10-1" sheetId="29" state="hidden" r:id="rId15"/>
    <sheet name="Т11" sheetId="30" state="hidden" r:id="rId16"/>
    <sheet name="Табл3" sheetId="31" r:id="rId17"/>
    <sheet name="Т12" sheetId="32" state="hidden" r:id="rId18"/>
    <sheet name="Т13" sheetId="37" state="hidden" r:id="rId19"/>
    <sheet name="Табл4" sheetId="38" r:id="rId20"/>
  </sheets>
  <definedNames>
    <definedName name="_xlnm._FilterDatabase" localSheetId="1" hidden="1">Табл1!$A$3:$AT$3</definedName>
    <definedName name="_xlnm._FilterDatabase" localSheetId="3" hidden="1">Табл2!$A$3:$AF$87</definedName>
    <definedName name="_xlnm._FilterDatabase" localSheetId="16" hidden="1">Табл3!$A$2:$L$2</definedName>
    <definedName name="_xlnm._FilterDatabase" localSheetId="19" hidden="1">Табл4!$A$2:$G$2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5" l="1"/>
  <c r="C9" i="5"/>
  <c r="C5" i="5"/>
  <c r="C25" i="5"/>
  <c r="AE4" i="2"/>
  <c r="AE5" i="2"/>
  <c r="AE10" i="2"/>
  <c r="AE14" i="2"/>
  <c r="AE13" i="2"/>
  <c r="AE8" i="2"/>
  <c r="AE18" i="2"/>
  <c r="AE26" i="2"/>
  <c r="AE29" i="2"/>
  <c r="AE12" i="2"/>
  <c r="AE16" i="2"/>
  <c r="AE27" i="2"/>
  <c r="AE20" i="2"/>
  <c r="AE42" i="2"/>
  <c r="AE74" i="2"/>
  <c r="AE77" i="2"/>
  <c r="AE7" i="2"/>
  <c r="AE78" i="2"/>
  <c r="AE25" i="2"/>
  <c r="AE80" i="2"/>
  <c r="AE9" i="2"/>
  <c r="AE6" i="2"/>
  <c r="AE11" i="2"/>
  <c r="AE15" i="2"/>
  <c r="AE17" i="2"/>
  <c r="AE19" i="2"/>
  <c r="AE21" i="2"/>
  <c r="AE22" i="2"/>
  <c r="AE23" i="2"/>
  <c r="AE24" i="2"/>
  <c r="AE28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5" i="2"/>
  <c r="AE76" i="2"/>
  <c r="AE79" i="2"/>
  <c r="AE81" i="2"/>
  <c r="AE82" i="2"/>
  <c r="AE83" i="2"/>
  <c r="L6" i="5" l="1"/>
  <c r="C6" i="5"/>
  <c r="D11" i="31"/>
  <c r="C11" i="31"/>
  <c r="C7" i="38" l="1"/>
  <c r="C8" i="2" l="1"/>
  <c r="O20" i="2" l="1"/>
  <c r="O13" i="2"/>
  <c r="O18" i="2"/>
  <c r="O29" i="2"/>
  <c r="O7" i="2"/>
  <c r="O10" i="2"/>
  <c r="O25" i="2"/>
  <c r="O5" i="2"/>
  <c r="C20" i="2"/>
  <c r="C13" i="2"/>
  <c r="C18" i="2"/>
  <c r="C29" i="2"/>
  <c r="C7" i="2"/>
  <c r="C10" i="2"/>
  <c r="C25" i="2"/>
  <c r="C5" i="2"/>
  <c r="C80" i="2" l="1"/>
  <c r="C67" i="2"/>
  <c r="C27" i="2"/>
  <c r="C9" i="2"/>
  <c r="C11" i="2"/>
  <c r="C78" i="2"/>
  <c r="C12" i="2"/>
  <c r="C34" i="2"/>
  <c r="C19" i="2"/>
  <c r="C66" i="2"/>
  <c r="C4" i="2"/>
  <c r="C6" i="2"/>
  <c r="C16" i="2"/>
  <c r="C42" i="2"/>
  <c r="C83" i="2"/>
  <c r="C77" i="2"/>
  <c r="C14" i="2"/>
  <c r="O80" i="2"/>
  <c r="O67" i="2"/>
  <c r="O27" i="2"/>
  <c r="O9" i="2"/>
  <c r="O11" i="2"/>
  <c r="O78" i="2"/>
  <c r="O12" i="2"/>
  <c r="O8" i="2"/>
  <c r="O34" i="2"/>
  <c r="O19" i="2"/>
  <c r="O66" i="2"/>
  <c r="O4" i="2"/>
  <c r="O6" i="2"/>
  <c r="O16" i="2"/>
  <c r="O42" i="2"/>
  <c r="O83" i="2"/>
  <c r="O77" i="2"/>
  <c r="O14" i="2"/>
  <c r="C21" i="5"/>
  <c r="C76" i="5"/>
  <c r="C70" i="5"/>
  <c r="C16" i="5"/>
  <c r="C12" i="5"/>
  <c r="C17" i="5"/>
  <c r="C31" i="5"/>
  <c r="C14" i="5"/>
  <c r="C45" i="5"/>
  <c r="C24" i="5"/>
  <c r="C4" i="5"/>
  <c r="C10" i="5"/>
  <c r="C13" i="5"/>
  <c r="C20" i="5"/>
  <c r="C83" i="5"/>
  <c r="C33" i="5"/>
  <c r="C15" i="5"/>
  <c r="C23" i="5"/>
  <c r="C7" i="5"/>
  <c r="C11" i="5"/>
  <c r="C18" i="5"/>
  <c r="C8" i="5"/>
  <c r="C19" i="5"/>
  <c r="L76" i="5"/>
  <c r="L70" i="5"/>
  <c r="L16" i="5"/>
  <c r="L17" i="5"/>
  <c r="L31" i="5"/>
  <c r="L14" i="5"/>
  <c r="L5" i="5"/>
  <c r="L45" i="5"/>
  <c r="L24" i="5"/>
  <c r="L4" i="5"/>
  <c r="L10" i="5"/>
  <c r="L13" i="5"/>
  <c r="L20" i="5"/>
  <c r="L83" i="5"/>
  <c r="L33" i="5"/>
  <c r="L15" i="5"/>
  <c r="L23" i="5"/>
  <c r="L7" i="5"/>
  <c r="L11" i="5"/>
  <c r="L18" i="5"/>
  <c r="L9" i="5"/>
  <c r="L8" i="5"/>
  <c r="L19" i="5"/>
  <c r="L21" i="5"/>
  <c r="L52" i="5"/>
  <c r="L32" i="5"/>
  <c r="L77" i="5"/>
  <c r="L78" i="5"/>
  <c r="L79" i="5"/>
  <c r="L73" i="5"/>
  <c r="L75" i="5"/>
  <c r="L71" i="5"/>
  <c r="L56" i="5"/>
  <c r="L69" i="5"/>
  <c r="L68" i="5"/>
  <c r="L54" i="5"/>
  <c r="L64" i="5"/>
  <c r="L62" i="5"/>
  <c r="L53" i="5"/>
  <c r="L49" i="5"/>
  <c r="L51" i="5"/>
  <c r="L60" i="5"/>
  <c r="L48" i="5"/>
  <c r="L43" i="5"/>
  <c r="L37" i="5"/>
  <c r="L36" i="5"/>
  <c r="L82" i="5"/>
  <c r="L80" i="5"/>
  <c r="L81" i="5"/>
  <c r="L72" i="5"/>
  <c r="L65" i="5"/>
  <c r="L67" i="5"/>
  <c r="L59" i="5"/>
  <c r="L44" i="5"/>
  <c r="L57" i="5"/>
  <c r="L74" i="5"/>
  <c r="L63" i="5"/>
  <c r="L46" i="5"/>
  <c r="L55" i="5"/>
  <c r="L61" i="5"/>
  <c r="L50" i="5"/>
  <c r="L58" i="5"/>
  <c r="L66" i="5"/>
  <c r="L42" i="5"/>
  <c r="L47" i="5"/>
  <c r="L41" i="5"/>
  <c r="L39" i="5"/>
  <c r="L40" i="5"/>
  <c r="L35" i="5"/>
  <c r="L38" i="5"/>
  <c r="L30" i="5"/>
  <c r="L29" i="5"/>
  <c r="L34" i="5"/>
  <c r="L28" i="5"/>
  <c r="L27" i="5"/>
  <c r="L26" i="5"/>
  <c r="L22" i="5"/>
  <c r="C22" i="5"/>
  <c r="C26" i="5"/>
  <c r="C27" i="5"/>
  <c r="C28" i="5"/>
  <c r="C34" i="5"/>
  <c r="C29" i="5"/>
  <c r="C30" i="5"/>
  <c r="C38" i="5"/>
  <c r="C35" i="5"/>
  <c r="C40" i="5"/>
  <c r="C39" i="5"/>
  <c r="C41" i="5"/>
  <c r="C47" i="5"/>
  <c r="C42" i="5"/>
  <c r="C66" i="5"/>
  <c r="C58" i="5"/>
  <c r="C50" i="5"/>
  <c r="C61" i="5"/>
  <c r="C55" i="5"/>
  <c r="C46" i="5"/>
  <c r="C63" i="5"/>
  <c r="C74" i="5"/>
  <c r="C57" i="5"/>
  <c r="C44" i="5"/>
  <c r="C59" i="5"/>
  <c r="C67" i="5"/>
  <c r="C65" i="5"/>
  <c r="C72" i="5"/>
  <c r="C81" i="5"/>
  <c r="C80" i="5"/>
  <c r="C82" i="5"/>
  <c r="C36" i="5"/>
  <c r="C37" i="5"/>
  <c r="C43" i="5"/>
  <c r="C48" i="5"/>
  <c r="C60" i="5"/>
  <c r="C51" i="5"/>
  <c r="C49" i="5"/>
  <c r="C53" i="5"/>
  <c r="C62" i="5"/>
  <c r="C64" i="5"/>
  <c r="C54" i="5"/>
  <c r="C68" i="5"/>
  <c r="C69" i="5"/>
  <c r="C56" i="5"/>
  <c r="C71" i="5"/>
  <c r="C75" i="5"/>
  <c r="C73" i="5"/>
  <c r="C79" i="5"/>
  <c r="C78" i="5"/>
  <c r="C77" i="5"/>
  <c r="C32" i="5"/>
  <c r="C52" i="5"/>
  <c r="C26" i="2"/>
  <c r="C36" i="2"/>
  <c r="C74" i="2"/>
  <c r="C69" i="2"/>
  <c r="C76" i="2"/>
  <c r="C75" i="2"/>
  <c r="C73" i="2"/>
  <c r="C71" i="2"/>
  <c r="C70" i="2"/>
  <c r="C50" i="2"/>
  <c r="C68" i="2"/>
  <c r="C65" i="2"/>
  <c r="C62" i="2"/>
  <c r="C61" i="2"/>
  <c r="C59" i="2"/>
  <c r="C57" i="2"/>
  <c r="C51" i="2"/>
  <c r="C49" i="2"/>
  <c r="C47" i="2"/>
  <c r="C46" i="2"/>
  <c r="C37" i="2"/>
  <c r="C33" i="2"/>
  <c r="C43" i="2"/>
  <c r="C82" i="2"/>
  <c r="C81" i="2"/>
  <c r="C79" i="2"/>
  <c r="C72" i="2"/>
  <c r="C64" i="2"/>
  <c r="C63" i="2"/>
  <c r="C60" i="2"/>
  <c r="C58" i="2"/>
  <c r="C56" i="2"/>
  <c r="C55" i="2"/>
  <c r="C54" i="2"/>
  <c r="C53" i="2"/>
  <c r="C52" i="2"/>
  <c r="C40" i="2"/>
  <c r="C48" i="2"/>
  <c r="C45" i="2"/>
  <c r="C44" i="2"/>
  <c r="C41" i="2"/>
  <c r="C39" i="2"/>
  <c r="C38" i="2"/>
  <c r="C35" i="2"/>
  <c r="C32" i="2"/>
  <c r="C31" i="2"/>
  <c r="C30" i="2"/>
  <c r="C28" i="2"/>
  <c r="C24" i="2"/>
  <c r="C23" i="2"/>
  <c r="C22" i="2"/>
  <c r="C21" i="2"/>
  <c r="C17" i="2"/>
  <c r="C15" i="2"/>
  <c r="O15" i="2"/>
  <c r="O17" i="2"/>
  <c r="O21" i="2"/>
  <c r="O22" i="2"/>
  <c r="O23" i="2"/>
  <c r="O24" i="2"/>
  <c r="O28" i="2"/>
  <c r="O30" i="2"/>
  <c r="O31" i="2"/>
  <c r="O32" i="2"/>
  <c r="O35" i="2"/>
  <c r="O38" i="2"/>
  <c r="O39" i="2"/>
  <c r="O41" i="2"/>
  <c r="O44" i="2"/>
  <c r="O45" i="2"/>
  <c r="O48" i="2"/>
  <c r="O40" i="2"/>
  <c r="O52" i="2"/>
  <c r="O53" i="2"/>
  <c r="O54" i="2"/>
  <c r="O55" i="2"/>
  <c r="O56" i="2"/>
  <c r="O58" i="2"/>
  <c r="O60" i="2"/>
  <c r="O63" i="2"/>
  <c r="O64" i="2"/>
  <c r="O72" i="2"/>
  <c r="O79" i="2"/>
  <c r="O81" i="2"/>
  <c r="O82" i="2"/>
  <c r="O43" i="2"/>
  <c r="O33" i="2"/>
  <c r="O37" i="2"/>
  <c r="O46" i="2"/>
  <c r="O47" i="2"/>
  <c r="O49" i="2"/>
  <c r="O51" i="2"/>
  <c r="O57" i="2"/>
  <c r="O59" i="2"/>
  <c r="O61" i="2"/>
  <c r="O62" i="2"/>
  <c r="O65" i="2"/>
  <c r="O68" i="2"/>
  <c r="O50" i="2"/>
  <c r="O70" i="2"/>
  <c r="O71" i="2"/>
  <c r="O73" i="2"/>
  <c r="O75" i="2"/>
  <c r="O76" i="2"/>
  <c r="O69" i="2"/>
  <c r="O74" i="2"/>
  <c r="O36" i="2"/>
  <c r="O26" i="2"/>
  <c r="C7" i="37" l="1"/>
  <c r="D7" i="37"/>
  <c r="C39" i="37"/>
  <c r="D39" i="37"/>
  <c r="C4" i="37"/>
  <c r="D4" i="37"/>
  <c r="C5" i="37"/>
  <c r="D5" i="37"/>
  <c r="C6" i="37"/>
  <c r="D6" i="37"/>
  <c r="C8" i="37"/>
  <c r="D8" i="37"/>
  <c r="C9" i="37"/>
  <c r="D9" i="37"/>
  <c r="C10" i="37"/>
  <c r="D10" i="37"/>
  <c r="C11" i="37"/>
  <c r="D11" i="37"/>
  <c r="C12" i="37"/>
  <c r="D12" i="37"/>
  <c r="C13" i="37"/>
  <c r="D13" i="37"/>
  <c r="C14" i="37"/>
  <c r="D14" i="37"/>
  <c r="C15" i="37"/>
  <c r="D15" i="37"/>
  <c r="C16" i="37"/>
  <c r="D16" i="37"/>
  <c r="C17" i="37"/>
  <c r="D17" i="37"/>
  <c r="C18" i="37"/>
  <c r="D18" i="37"/>
  <c r="C19" i="37"/>
  <c r="D19" i="37"/>
  <c r="C20" i="37"/>
  <c r="D20" i="37"/>
  <c r="C21" i="37"/>
  <c r="D21" i="37"/>
  <c r="C22" i="37"/>
  <c r="D22" i="37"/>
  <c r="C23" i="37"/>
  <c r="D23" i="37"/>
  <c r="C24" i="37"/>
  <c r="D24" i="37"/>
  <c r="C25" i="37"/>
  <c r="D25" i="37"/>
  <c r="C26" i="37"/>
  <c r="D26" i="37"/>
  <c r="C27" i="37"/>
  <c r="D27" i="37"/>
  <c r="C28" i="37"/>
  <c r="D28" i="37"/>
  <c r="C29" i="37"/>
  <c r="D29" i="37"/>
  <c r="C30" i="37"/>
  <c r="D30" i="37"/>
  <c r="C31" i="37"/>
  <c r="D31" i="37"/>
  <c r="C33" i="37"/>
  <c r="D33" i="37"/>
  <c r="C34" i="37"/>
  <c r="D34" i="37"/>
  <c r="C35" i="37"/>
  <c r="D35" i="37"/>
  <c r="C36" i="37"/>
  <c r="D36" i="37"/>
  <c r="C37" i="37"/>
  <c r="D37" i="37"/>
  <c r="C38" i="37"/>
  <c r="D38" i="37"/>
  <c r="D3" i="37"/>
  <c r="C3" i="37"/>
  <c r="E28" i="32"/>
  <c r="E23" i="32"/>
  <c r="E17" i="32"/>
  <c r="E5" i="32"/>
  <c r="E6" i="32"/>
  <c r="E18" i="32"/>
  <c r="E22" i="32"/>
  <c r="E29" i="32"/>
  <c r="E30" i="32" l="1"/>
  <c r="E31" i="32"/>
  <c r="E25" i="32"/>
  <c r="E20" i="32"/>
  <c r="E14" i="32"/>
  <c r="E8" i="32"/>
  <c r="E4" i="32"/>
  <c r="E27" i="32"/>
  <c r="E21" i="32"/>
  <c r="E15" i="32"/>
  <c r="E9" i="32"/>
  <c r="E11" i="32"/>
  <c r="E16" i="32"/>
  <c r="E24" i="32"/>
  <c r="E7" i="32"/>
  <c r="E12" i="32"/>
  <c r="E13" i="32"/>
  <c r="E3" i="32"/>
  <c r="E10" i="32"/>
  <c r="E26" i="32"/>
  <c r="E19" i="32"/>
  <c r="G26" i="18" l="1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15" i="18"/>
  <c r="G16" i="18"/>
  <c r="G17" i="18"/>
  <c r="G18" i="18"/>
  <c r="G19" i="18"/>
  <c r="G20" i="18"/>
  <c r="G21" i="18"/>
  <c r="G22" i="18"/>
  <c r="G23" i="18"/>
  <c r="G24" i="18"/>
  <c r="G25" i="18"/>
  <c r="G5" i="18"/>
  <c r="G6" i="18"/>
  <c r="G7" i="18"/>
  <c r="G8" i="18"/>
  <c r="G9" i="18"/>
  <c r="G10" i="18"/>
  <c r="G11" i="18"/>
  <c r="G12" i="18"/>
  <c r="G13" i="18"/>
  <c r="G14" i="18"/>
  <c r="G4" i="18"/>
  <c r="L4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4" i="18"/>
  <c r="N4" i="18"/>
  <c r="D22" i="19"/>
  <c r="E5" i="29" l="1"/>
  <c r="E3" i="29"/>
  <c r="E4" i="29"/>
  <c r="G6" i="24" l="1"/>
  <c r="G5" i="24"/>
  <c r="G4" i="24"/>
  <c r="H5" i="24"/>
  <c r="H4" i="24"/>
  <c r="C39" i="21" l="1"/>
  <c r="C13" i="21"/>
  <c r="D13" i="21"/>
  <c r="C14" i="21"/>
  <c r="D14" i="21"/>
  <c r="C15" i="21"/>
  <c r="D15" i="21"/>
  <c r="C16" i="21"/>
  <c r="D16" i="21"/>
  <c r="C17" i="21"/>
  <c r="D17" i="21"/>
  <c r="C18" i="21"/>
  <c r="D18" i="21"/>
  <c r="C19" i="21"/>
  <c r="D19" i="21"/>
  <c r="C20" i="21"/>
  <c r="D20" i="21"/>
  <c r="C21" i="21"/>
  <c r="D21" i="21"/>
  <c r="C22" i="21"/>
  <c r="D22" i="21"/>
  <c r="C23" i="21"/>
  <c r="D23" i="21"/>
  <c r="C24" i="21"/>
  <c r="D24" i="21"/>
  <c r="C25" i="21"/>
  <c r="D25" i="21"/>
  <c r="C26" i="21"/>
  <c r="D26" i="21"/>
  <c r="C27" i="21"/>
  <c r="D27" i="21"/>
  <c r="C28" i="21"/>
  <c r="D28" i="21"/>
  <c r="C29" i="21"/>
  <c r="D29" i="21"/>
  <c r="C30" i="21"/>
  <c r="D30" i="21"/>
  <c r="C31" i="21"/>
  <c r="D31" i="21"/>
  <c r="C32" i="21"/>
  <c r="D32" i="21"/>
  <c r="C33" i="21"/>
  <c r="D33" i="21"/>
  <c r="C34" i="21"/>
  <c r="D34" i="21"/>
  <c r="C35" i="21"/>
  <c r="D35" i="21"/>
  <c r="C36" i="21"/>
  <c r="D36" i="21"/>
  <c r="C37" i="21"/>
  <c r="D37" i="21"/>
  <c r="C38" i="21"/>
  <c r="D38" i="21"/>
  <c r="C4" i="21"/>
  <c r="D4" i="21"/>
  <c r="C5" i="21"/>
  <c r="D5" i="21"/>
  <c r="C6" i="21"/>
  <c r="D6" i="21"/>
  <c r="C7" i="21"/>
  <c r="D7" i="21"/>
  <c r="C8" i="21"/>
  <c r="D8" i="21"/>
  <c r="C9" i="21"/>
  <c r="D9" i="21"/>
  <c r="C10" i="21"/>
  <c r="D10" i="21"/>
  <c r="C11" i="21"/>
  <c r="D11" i="21"/>
  <c r="C12" i="21"/>
  <c r="D12" i="21"/>
  <c r="D3" i="21"/>
  <c r="C3" i="21"/>
  <c r="D36" i="19" l="1"/>
  <c r="C36" i="19"/>
  <c r="H30" i="19"/>
  <c r="G30" i="19"/>
  <c r="F30" i="19"/>
  <c r="E30" i="19"/>
  <c r="D30" i="19"/>
  <c r="C30" i="19"/>
  <c r="H40" i="19"/>
  <c r="G40" i="19"/>
  <c r="F40" i="19"/>
  <c r="E40" i="19"/>
  <c r="D40" i="19"/>
  <c r="C40" i="19"/>
  <c r="H13" i="19"/>
  <c r="G13" i="19"/>
  <c r="F13" i="19"/>
  <c r="E13" i="19"/>
  <c r="D13" i="19"/>
  <c r="C13" i="19"/>
  <c r="H11" i="19"/>
  <c r="G11" i="19"/>
  <c r="F11" i="19"/>
  <c r="E11" i="19"/>
  <c r="D11" i="19"/>
  <c r="C11" i="19"/>
  <c r="H27" i="19"/>
  <c r="G27" i="19"/>
  <c r="F27" i="19"/>
  <c r="E27" i="19"/>
  <c r="D27" i="19"/>
  <c r="C27" i="19"/>
  <c r="H46" i="19"/>
  <c r="G46" i="19"/>
  <c r="F46" i="19"/>
  <c r="E46" i="19"/>
  <c r="D46" i="19"/>
  <c r="C46" i="19"/>
  <c r="H10" i="19"/>
  <c r="G10" i="19"/>
  <c r="F10" i="19"/>
  <c r="E10" i="19"/>
  <c r="D10" i="19"/>
  <c r="C10" i="19"/>
  <c r="H8" i="19"/>
  <c r="G8" i="19"/>
  <c r="F8" i="19"/>
  <c r="E8" i="19"/>
  <c r="D8" i="19"/>
  <c r="C8" i="19"/>
  <c r="H43" i="19"/>
  <c r="G43" i="19"/>
  <c r="F43" i="19"/>
  <c r="E43" i="19"/>
  <c r="D43" i="19"/>
  <c r="C43" i="19"/>
  <c r="H14" i="19"/>
  <c r="G14" i="19"/>
  <c r="F14" i="19"/>
  <c r="E14" i="19"/>
  <c r="D14" i="19"/>
  <c r="C14" i="19"/>
  <c r="H7" i="19"/>
  <c r="G7" i="19"/>
  <c r="F7" i="19"/>
  <c r="E7" i="19"/>
  <c r="D7" i="19"/>
  <c r="C7" i="19"/>
  <c r="H12" i="19"/>
  <c r="G12" i="19"/>
  <c r="F12" i="19"/>
  <c r="E12" i="19"/>
  <c r="D12" i="19"/>
  <c r="C12" i="19"/>
  <c r="H32" i="19"/>
  <c r="G32" i="19"/>
  <c r="F32" i="19"/>
  <c r="E32" i="19"/>
  <c r="D32" i="19"/>
  <c r="C32" i="19"/>
  <c r="H9" i="19"/>
  <c r="G9" i="19"/>
  <c r="F9" i="19"/>
  <c r="E9" i="19"/>
  <c r="D9" i="19"/>
  <c r="C9" i="19"/>
  <c r="H29" i="19"/>
  <c r="G29" i="19"/>
  <c r="F29" i="19"/>
  <c r="E29" i="19"/>
  <c r="D29" i="19"/>
  <c r="C29" i="19"/>
  <c r="H28" i="19"/>
  <c r="G28" i="19"/>
  <c r="F28" i="19"/>
  <c r="E28" i="19"/>
  <c r="D28" i="19"/>
  <c r="C28" i="19"/>
  <c r="H15" i="19"/>
  <c r="G15" i="19"/>
  <c r="F15" i="19"/>
  <c r="E15" i="19"/>
  <c r="D15" i="19"/>
  <c r="C15" i="19"/>
  <c r="H17" i="19"/>
  <c r="G17" i="19"/>
  <c r="F17" i="19"/>
  <c r="E17" i="19"/>
  <c r="D17" i="19"/>
  <c r="C17" i="19"/>
  <c r="H19" i="19"/>
  <c r="G19" i="19"/>
  <c r="F19" i="19"/>
  <c r="E19" i="19"/>
  <c r="D19" i="19"/>
  <c r="C19" i="19"/>
  <c r="H23" i="19"/>
  <c r="G23" i="19"/>
  <c r="F23" i="19"/>
  <c r="E23" i="19"/>
  <c r="D23" i="19"/>
  <c r="C23" i="19"/>
  <c r="H33" i="19"/>
  <c r="G33" i="19"/>
  <c r="F33" i="19"/>
  <c r="E33" i="19"/>
  <c r="D33" i="19"/>
  <c r="C33" i="19"/>
  <c r="H38" i="19"/>
  <c r="G38" i="19"/>
  <c r="F38" i="19"/>
  <c r="E38" i="19"/>
  <c r="D38" i="19"/>
  <c r="C38" i="19"/>
  <c r="H6" i="19"/>
  <c r="G6" i="19"/>
  <c r="F6" i="19"/>
  <c r="E6" i="19"/>
  <c r="D6" i="19"/>
  <c r="C6" i="19"/>
  <c r="H5" i="19"/>
  <c r="G5" i="19"/>
  <c r="F5" i="19"/>
  <c r="E5" i="19"/>
  <c r="D5" i="19"/>
  <c r="C5" i="19"/>
  <c r="H16" i="19"/>
  <c r="G16" i="19"/>
  <c r="F16" i="19"/>
  <c r="E16" i="19"/>
  <c r="D16" i="19"/>
  <c r="C16" i="19"/>
  <c r="H26" i="19"/>
  <c r="G26" i="19"/>
  <c r="F26" i="19"/>
  <c r="E26" i="19"/>
  <c r="D26" i="19"/>
  <c r="C26" i="19"/>
  <c r="H24" i="19"/>
  <c r="G24" i="19"/>
  <c r="F24" i="19"/>
  <c r="E24" i="19"/>
  <c r="D24" i="19"/>
  <c r="C24" i="19"/>
  <c r="H21" i="19"/>
  <c r="G21" i="19"/>
  <c r="F21" i="19"/>
  <c r="E21" i="19"/>
  <c r="D21" i="19"/>
  <c r="C21" i="19"/>
  <c r="H37" i="19"/>
  <c r="G37" i="19"/>
  <c r="F37" i="19"/>
  <c r="E37" i="19"/>
  <c r="D37" i="19"/>
  <c r="C37" i="19"/>
  <c r="H42" i="19"/>
  <c r="G42" i="19"/>
  <c r="F42" i="19"/>
  <c r="E42" i="19"/>
  <c r="D42" i="19"/>
  <c r="C42" i="19"/>
  <c r="H20" i="19"/>
  <c r="G20" i="19"/>
  <c r="F20" i="19"/>
  <c r="E20" i="19"/>
  <c r="D20" i="19"/>
  <c r="C20" i="19"/>
  <c r="H25" i="19"/>
  <c r="G25" i="19"/>
  <c r="F25" i="19"/>
  <c r="E25" i="19"/>
  <c r="D25" i="19"/>
  <c r="C25" i="19"/>
  <c r="H31" i="19"/>
  <c r="G31" i="19"/>
  <c r="F31" i="19"/>
  <c r="E31" i="19"/>
  <c r="D31" i="19"/>
  <c r="C31" i="19"/>
  <c r="H22" i="19"/>
  <c r="G22" i="19"/>
  <c r="F22" i="19"/>
  <c r="E22" i="19"/>
  <c r="C22" i="19"/>
  <c r="H39" i="19"/>
  <c r="G39" i="19"/>
  <c r="F39" i="19"/>
  <c r="E39" i="19"/>
  <c r="D39" i="19"/>
  <c r="C39" i="19"/>
  <c r="H18" i="19"/>
  <c r="G18" i="19"/>
  <c r="F18" i="19"/>
  <c r="E18" i="19"/>
  <c r="D18" i="19"/>
  <c r="C18" i="19"/>
  <c r="C5" i="18"/>
  <c r="E5" i="18"/>
  <c r="F5" i="18"/>
  <c r="H5" i="18"/>
  <c r="C6" i="18"/>
  <c r="E6" i="18"/>
  <c r="F6" i="18"/>
  <c r="H6" i="18"/>
  <c r="C7" i="18"/>
  <c r="E7" i="18"/>
  <c r="F7" i="18"/>
  <c r="H7" i="18"/>
  <c r="C8" i="18"/>
  <c r="E8" i="18"/>
  <c r="F8" i="18"/>
  <c r="H8" i="18"/>
  <c r="C9" i="18"/>
  <c r="E9" i="18"/>
  <c r="F9" i="18"/>
  <c r="H9" i="18"/>
  <c r="C10" i="18"/>
  <c r="E10" i="18"/>
  <c r="F10" i="18"/>
  <c r="H10" i="18"/>
  <c r="C11" i="18"/>
  <c r="E11" i="18"/>
  <c r="F11" i="18"/>
  <c r="H11" i="18"/>
  <c r="C12" i="18"/>
  <c r="E12" i="18"/>
  <c r="F12" i="18"/>
  <c r="H12" i="18"/>
  <c r="C13" i="18"/>
  <c r="E13" i="18"/>
  <c r="F13" i="18"/>
  <c r="H13" i="18"/>
  <c r="C14" i="18"/>
  <c r="E14" i="18"/>
  <c r="F14" i="18"/>
  <c r="H14" i="18"/>
  <c r="C15" i="18"/>
  <c r="E15" i="18"/>
  <c r="F15" i="18"/>
  <c r="H15" i="18"/>
  <c r="C16" i="18"/>
  <c r="E16" i="18"/>
  <c r="F16" i="18"/>
  <c r="H16" i="18"/>
  <c r="C17" i="18"/>
  <c r="E17" i="18"/>
  <c r="F17" i="18"/>
  <c r="H17" i="18"/>
  <c r="C18" i="18"/>
  <c r="E18" i="18"/>
  <c r="F18" i="18"/>
  <c r="H18" i="18"/>
  <c r="C19" i="18"/>
  <c r="E19" i="18"/>
  <c r="F19" i="18"/>
  <c r="H19" i="18"/>
  <c r="C20" i="18"/>
  <c r="E20" i="18"/>
  <c r="F20" i="18"/>
  <c r="H20" i="18"/>
  <c r="C21" i="18"/>
  <c r="E21" i="18"/>
  <c r="F21" i="18"/>
  <c r="H21" i="18"/>
  <c r="C22" i="18"/>
  <c r="E22" i="18"/>
  <c r="F22" i="18"/>
  <c r="H22" i="18"/>
  <c r="C23" i="18"/>
  <c r="E23" i="18"/>
  <c r="F23" i="18"/>
  <c r="H23" i="18"/>
  <c r="C24" i="18"/>
  <c r="E24" i="18"/>
  <c r="F24" i="18"/>
  <c r="H24" i="18"/>
  <c r="C25" i="18"/>
  <c r="E25" i="18"/>
  <c r="F25" i="18"/>
  <c r="H25" i="18"/>
  <c r="C26" i="18"/>
  <c r="E26" i="18"/>
  <c r="F26" i="18"/>
  <c r="H26" i="18"/>
  <c r="C27" i="18"/>
  <c r="E27" i="18"/>
  <c r="F27" i="18"/>
  <c r="H27" i="18"/>
  <c r="C28" i="18"/>
  <c r="E28" i="18"/>
  <c r="F28" i="18"/>
  <c r="H28" i="18"/>
  <c r="C29" i="18"/>
  <c r="E29" i="18"/>
  <c r="F29" i="18"/>
  <c r="H29" i="18"/>
  <c r="C30" i="18"/>
  <c r="E30" i="18"/>
  <c r="F30" i="18"/>
  <c r="H30" i="18"/>
  <c r="C31" i="18"/>
  <c r="E31" i="18"/>
  <c r="F31" i="18"/>
  <c r="H31" i="18"/>
  <c r="C32" i="18"/>
  <c r="E32" i="18"/>
  <c r="F32" i="18"/>
  <c r="H32" i="18"/>
  <c r="C33" i="18"/>
  <c r="E33" i="18"/>
  <c r="F33" i="18"/>
  <c r="H33" i="18"/>
  <c r="C34" i="18"/>
  <c r="E34" i="18"/>
  <c r="F34" i="18"/>
  <c r="H34" i="18"/>
  <c r="C35" i="18"/>
  <c r="E35" i="18"/>
  <c r="F35" i="18"/>
  <c r="H35" i="18"/>
  <c r="C36" i="18"/>
  <c r="E36" i="18"/>
  <c r="F36" i="18"/>
  <c r="H36" i="18"/>
  <c r="C37" i="18"/>
  <c r="E37" i="18"/>
  <c r="F37" i="18"/>
  <c r="H37" i="18"/>
  <c r="C38" i="18"/>
  <c r="E38" i="18"/>
  <c r="F38" i="18"/>
  <c r="H38" i="18"/>
  <c r="C39" i="18"/>
  <c r="E39" i="18"/>
  <c r="F39" i="18"/>
  <c r="H39" i="18"/>
  <c r="C40" i="18"/>
  <c r="H4" i="18"/>
  <c r="E4" i="18"/>
  <c r="F4" i="18"/>
  <c r="C4" i="18"/>
  <c r="I45" i="19" l="1"/>
  <c r="I4" i="19"/>
  <c r="I35" i="19"/>
  <c r="I44" i="19"/>
  <c r="I41" i="19"/>
  <c r="I34" i="19"/>
  <c r="I48" i="19"/>
  <c r="I47" i="19"/>
  <c r="I18" i="19"/>
  <c r="I22" i="19"/>
  <c r="I25" i="19"/>
  <c r="I42" i="19"/>
  <c r="I21" i="19"/>
  <c r="I26" i="19"/>
  <c r="I5" i="19"/>
  <c r="I38" i="19"/>
  <c r="I23" i="19"/>
  <c r="I17" i="19"/>
  <c r="I28" i="19"/>
  <c r="I9" i="19"/>
  <c r="I12" i="19"/>
  <c r="I14" i="19"/>
  <c r="I8" i="19"/>
  <c r="I46" i="19"/>
  <c r="I11" i="19"/>
  <c r="I40" i="19"/>
  <c r="I7" i="19"/>
  <c r="I43" i="19"/>
  <c r="I10" i="19"/>
  <c r="I27" i="19"/>
  <c r="I13" i="19"/>
  <c r="I30" i="19"/>
  <c r="I16" i="19"/>
  <c r="I19" i="19"/>
  <c r="I15" i="19"/>
  <c r="I29" i="19"/>
  <c r="I39" i="19"/>
  <c r="I31" i="19"/>
  <c r="I20" i="19"/>
  <c r="I37" i="19"/>
  <c r="I24" i="19"/>
  <c r="I6" i="19"/>
  <c r="I33" i="19"/>
  <c r="I32" i="19"/>
  <c r="C68" i="4"/>
  <c r="C68" i="1" l="1"/>
  <c r="I4" i="6" l="1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5" i="4"/>
  <c r="D5" i="4"/>
  <c r="C4" i="4"/>
  <c r="D4" i="4"/>
  <c r="D3" i="4"/>
  <c r="C3" i="4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D3" i="1"/>
  <c r="C3" i="1"/>
  <c r="E15" i="4" l="1"/>
  <c r="E32" i="4"/>
  <c r="E28" i="4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36" i="4"/>
  <c r="E26" i="4"/>
  <c r="E20" i="4"/>
  <c r="E16" i="4"/>
  <c r="E7" i="1"/>
  <c r="E5" i="1"/>
  <c r="E12" i="4"/>
  <c r="E10" i="4"/>
  <c r="E37" i="1"/>
  <c r="E39" i="1"/>
  <c r="E24" i="4"/>
  <c r="E8" i="4"/>
  <c r="E38" i="1"/>
  <c r="E34" i="1"/>
  <c r="E30" i="1"/>
  <c r="E26" i="1"/>
  <c r="E22" i="1"/>
  <c r="E18" i="1"/>
  <c r="E14" i="1"/>
  <c r="E44" i="4"/>
  <c r="E46" i="4"/>
  <c r="E50" i="4"/>
  <c r="E48" i="4"/>
  <c r="E64" i="4"/>
  <c r="E62" i="4"/>
  <c r="E50" i="1"/>
  <c r="E49" i="4"/>
  <c r="E41" i="4"/>
  <c r="E66" i="4"/>
  <c r="E67" i="1"/>
  <c r="E61" i="1"/>
  <c r="E59" i="1"/>
  <c r="E57" i="1"/>
  <c r="E65" i="1"/>
  <c r="E63" i="1"/>
  <c r="E55" i="1"/>
  <c r="E53" i="1"/>
  <c r="E51" i="1"/>
  <c r="E47" i="1"/>
  <c r="E45" i="1"/>
  <c r="E43" i="1"/>
  <c r="E41" i="1"/>
  <c r="E40" i="4"/>
  <c r="E61" i="4"/>
  <c r="E40" i="1"/>
  <c r="E66" i="1"/>
  <c r="E64" i="1"/>
  <c r="E62" i="1"/>
  <c r="E60" i="1"/>
  <c r="E58" i="1"/>
  <c r="E56" i="1"/>
  <c r="E54" i="1"/>
  <c r="E52" i="1"/>
  <c r="E56" i="4"/>
  <c r="E58" i="4"/>
  <c r="E54" i="4"/>
  <c r="E51" i="4"/>
  <c r="E55" i="4"/>
  <c r="E63" i="4"/>
  <c r="E48" i="1"/>
  <c r="E46" i="1"/>
  <c r="E44" i="1"/>
  <c r="E42" i="1"/>
  <c r="E53" i="4"/>
  <c r="E60" i="4"/>
  <c r="E65" i="4"/>
  <c r="E67" i="4"/>
  <c r="E42" i="4"/>
  <c r="E49" i="1"/>
  <c r="E52" i="4"/>
  <c r="E57" i="4"/>
  <c r="E59" i="4"/>
  <c r="E47" i="4"/>
  <c r="E45" i="4"/>
  <c r="E43" i="4"/>
  <c r="E33" i="4"/>
  <c r="E31" i="4"/>
  <c r="E27" i="4"/>
  <c r="E23" i="4"/>
  <c r="E17" i="4"/>
  <c r="E9" i="4"/>
  <c r="E7" i="4"/>
  <c r="E4" i="4"/>
  <c r="E3" i="1"/>
  <c r="E36" i="1"/>
  <c r="E32" i="1"/>
  <c r="E28" i="1"/>
  <c r="E24" i="1"/>
  <c r="E20" i="1"/>
  <c r="E16" i="1"/>
  <c r="E12" i="1"/>
  <c r="E10" i="1"/>
  <c r="E8" i="1"/>
  <c r="E6" i="1"/>
  <c r="E4" i="1"/>
  <c r="E3" i="4"/>
  <c r="E5" i="4"/>
  <c r="E14" i="4"/>
  <c r="E19" i="4"/>
  <c r="E21" i="4"/>
  <c r="E30" i="4"/>
  <c r="E35" i="4"/>
  <c r="E37" i="4"/>
  <c r="E39" i="4"/>
  <c r="E18" i="4"/>
  <c r="E25" i="4"/>
  <c r="E34" i="4"/>
  <c r="E6" i="4"/>
  <c r="E11" i="4"/>
  <c r="E13" i="4"/>
  <c r="E29" i="4"/>
  <c r="E38" i="4"/>
</calcChain>
</file>

<file path=xl/sharedStrings.xml><?xml version="1.0" encoding="utf-8"?>
<sst xmlns="http://schemas.openxmlformats.org/spreadsheetml/2006/main" count="1337" uniqueCount="263">
  <si>
    <t>Наименование МФО</t>
  </si>
  <si>
    <t>Темп прироста за 12 мес., %</t>
  </si>
  <si>
    <t>Место в рэнкинге на 01.07.21</t>
  </si>
  <si>
    <t>Портфель микрозаймов 01.07.21, млн руб.</t>
  </si>
  <si>
    <t>Портфель микрозаймов 01.07.20, млн руб.</t>
  </si>
  <si>
    <t>Алтайский фонд микрозаймов</t>
  </si>
  <si>
    <t>Амурская региональная микрокредитная компания</t>
  </si>
  <si>
    <t>Архангельский региональный фонд «Развитие»</t>
  </si>
  <si>
    <t>Астраханский фонд поддержки МСП</t>
  </si>
  <si>
    <t>Микрокредитная компания малого бизнеса Республики Башкортостан</t>
  </si>
  <si>
    <t>Фонд поддержки МСП Вологодской области</t>
  </si>
  <si>
    <t>Фонд «МКК Еврейской АО»</t>
  </si>
  <si>
    <t>Фонд развития промышленности Забайкальского края</t>
  </si>
  <si>
    <t>Фонд микрокредитования Иркутской области</t>
  </si>
  <si>
    <t>Камчатский государственный фонд поддержки предпринимательства</t>
  </si>
  <si>
    <t>Государственный фонд поддержки предпринимательства Кемеровской области</t>
  </si>
  <si>
    <t>Кировский областной фонд поддержки МСП</t>
  </si>
  <si>
    <t>Фонд микрофинансирования Краснодарского края</t>
  </si>
  <si>
    <t>Фонд микрофинансирования предпринимательства Республики Крым</t>
  </si>
  <si>
    <t>Фонд микрофинансирования Курганской области</t>
  </si>
  <si>
    <t>Центр поддержки предпринимательства Курской области</t>
  </si>
  <si>
    <t>Липецкий областной фонд поддержки малого и среднего предпринимательства</t>
  </si>
  <si>
    <t>Фонд поддержки предпринимательства и Центр микрофинансирования Республики Мордовия</t>
  </si>
  <si>
    <t>Новгородский фонд поддержки малого предпринимательства</t>
  </si>
  <si>
    <t>Фонд микрофинансирования НСО (Новосибирск)</t>
  </si>
  <si>
    <t>Фонд микрофинансирования Орловской области</t>
  </si>
  <si>
    <t>Гарантийная микрофинансовая организация «Поручитель» (Пензенская обл.)</t>
  </si>
  <si>
    <t>Ростовское региональное агентство поддержки предпринимательства</t>
  </si>
  <si>
    <t>Фонд микрокредитования субъектов малого предпринимательства в Саратовской области</t>
  </si>
  <si>
    <t>МКК Фонд развития предпринимательства Республики Саха (Якутия)</t>
  </si>
  <si>
    <t>Свердловский областной фонд поддержки предпринимательства</t>
  </si>
  <si>
    <t>Смоленский областной фонд поддержки предпринимательства</t>
  </si>
  <si>
    <t>Ставропольский краевой фонд микрофинансирования</t>
  </si>
  <si>
    <t>Фонд поддержки предпринимательства города Таганрога</t>
  </si>
  <si>
    <t>НО «Фонд поддержки предпринимательства Республики Татарстан»</t>
  </si>
  <si>
    <t>Удмуртский фонд развития предпринимательства</t>
  </si>
  <si>
    <t>Фонд микрокредитования МСП МО «город Усть-Кут»</t>
  </si>
  <si>
    <t>ФПМП Хабаровского края</t>
  </si>
  <si>
    <t>«АПМБ» (Республика Чувашия)</t>
  </si>
  <si>
    <t>Югорская региональная микрокредитная компания</t>
  </si>
  <si>
    <t>Фонд развития города Якутска</t>
  </si>
  <si>
    <t>Фонд поддержки МСП Ярославской области</t>
  </si>
  <si>
    <t>ГК Eqvanta (Быстроденьги и Турбозайм)</t>
  </si>
  <si>
    <t>SimpleFinance</t>
  </si>
  <si>
    <t>Агроинтегратор</t>
  </si>
  <si>
    <t>Академическая</t>
  </si>
  <si>
    <t>Арифметика</t>
  </si>
  <si>
    <t>Ваш инвестор</t>
  </si>
  <si>
    <t>Webbankir</t>
  </si>
  <si>
    <t>ГК Twino (Макро и Веритас)</t>
  </si>
  <si>
    <t>Главный займ (Колибри деньги)</t>
  </si>
  <si>
    <t>Стабильные финансы (Гринмани)</t>
  </si>
  <si>
    <t>Денежная единица</t>
  </si>
  <si>
    <t>ГК До зарплаты (ДЗП-Центр и Союз 5)</t>
  </si>
  <si>
    <t>Займер</t>
  </si>
  <si>
    <t>Zaymigo</t>
  </si>
  <si>
    <t>КарМани</t>
  </si>
  <si>
    <t>Киберлэндинг (Cash-U Finance)</t>
  </si>
  <si>
    <t>Кредито24 (бывш. Монедо)</t>
  </si>
  <si>
    <t>Лайм-Займ</t>
  </si>
  <si>
    <t>MoneyMan</t>
  </si>
  <si>
    <t>Платиза.ру</t>
  </si>
  <si>
    <t>Профиреал</t>
  </si>
  <si>
    <t>ГК Summit (Саммит и ДоброЗайм)</t>
  </si>
  <si>
    <t>Срочноденьги</t>
  </si>
  <si>
    <t>ГК Финбридж (бывш. Деньги Сразу)</t>
  </si>
  <si>
    <t>ФИНТЕРРА</t>
  </si>
  <si>
    <t>Форвард</t>
  </si>
  <si>
    <t>ЦФП (VIVA Деньги)</t>
  </si>
  <si>
    <t>ЭйрЛоанс (Kviku)</t>
  </si>
  <si>
    <t>Таблица 1. Рэнкинг МФО по общему размеру портфеля микрозаймов на 01.07.2021 (тело долга с учетом просроченной задолженности)</t>
  </si>
  <si>
    <t>Объем выданных микрозаймов за 1пг2020, млн руб.</t>
  </si>
  <si>
    <t>Темп прироста, %</t>
  </si>
  <si>
    <t>Место в рэнкинге за 1пг2021</t>
  </si>
  <si>
    <t>Объем выданных микрозаймов за 1пг2021, млн руб.</t>
  </si>
  <si>
    <t>Таблица 2. Рэнкинг МФО по объему выданных микрозаймов за 1-е полугодие 2021 года</t>
  </si>
  <si>
    <t>Таблица 3. Рэнкинг МФО по портфелю микрозаймов ФЛ «до зарплаты» (PDL) на 01.07.2021</t>
  </si>
  <si>
    <t>На 01.07.20</t>
  </si>
  <si>
    <t>Темп прироста портфеля за 12 мес., %</t>
  </si>
  <si>
    <t>Темп прироста портфеля без учёта NPL90+ за 12 мес., %</t>
  </si>
  <si>
    <t>Портфель PDL-микрозаймов, млн руб.</t>
  </si>
  <si>
    <t>Портфель PDL без NPL90+, млн руб.</t>
  </si>
  <si>
    <t>Портфель PDL без NPL30+, млн руб.</t>
  </si>
  <si>
    <t>ГК Финбридж (бывш. Деньги Сразу)*</t>
  </si>
  <si>
    <t>н/д</t>
  </si>
  <si>
    <t>МигКредит</t>
  </si>
  <si>
    <t>На 01.07.21</t>
  </si>
  <si>
    <t>ГК Summit (Саммит и ДоброЗайм)****</t>
  </si>
  <si>
    <t>Темп прироста выдачи, %</t>
  </si>
  <si>
    <t>Таблица 4. Рэнкинг МФО по объему выданных микрозаймов ФЛ «до зарплаты» (PDL) за 1-е полугодие 2021 года</t>
  </si>
  <si>
    <t>Объем выданных PDL-микрозаймов за 1пг2021, млн руб.</t>
  </si>
  <si>
    <t>Доля онлайн в структуре PDL-выдач за 1пг2021, %</t>
  </si>
  <si>
    <t>Объем выданных PDL-микрозаймов за за 1пг2020, млн руб.</t>
  </si>
  <si>
    <t>Доля онлайн в структуре PDL-выдач за за 1пг2020, %</t>
  </si>
  <si>
    <t>Даглизингфонд</t>
  </si>
  <si>
    <t xml:space="preserve"> - </t>
  </si>
  <si>
    <t>Таблица 5. Рэнкинг МФО по портфелю потребительских микрозаймов ФЛ (IL) на 01.01.2021</t>
  </si>
  <si>
    <t>Место в рэнкинге на 01.01.21</t>
  </si>
  <si>
    <t>Темп прироста портфеля (без учёта NPL90+) за 12 мес., %</t>
  </si>
  <si>
    <t>Портфель IL-микрозаймов, млн руб.</t>
  </si>
  <si>
    <t>Портфель IL без NPL90+, млн руб.</t>
  </si>
  <si>
    <t>Портфель IL без NPL30+, млн руб.</t>
  </si>
  <si>
    <t>Место в рэнкинге за 2020</t>
  </si>
  <si>
    <t>Таблица 6. Рэнкинг МФО по объему выданных потребительских микрозаймов ФЛ (IL) за 1-е полугодие 2021 года</t>
  </si>
  <si>
    <t>Объем выданных IL-микрозаймов за 1пг2021, млн руб.</t>
  </si>
  <si>
    <t>Доля онлайн в структуре IL-выдач за 1пг2021, %</t>
  </si>
  <si>
    <t>Уровень одобрения по заявкам новых клиентов за 1пг2021? %</t>
  </si>
  <si>
    <t>Уровень одобрения по заявкам новых клиентов за за 1пг2020, %</t>
  </si>
  <si>
    <t>Уровень одобрения по заявкам новых клиентов за 1пг2021, %</t>
  </si>
  <si>
    <t>Темп прироста портфеля микрозаймов за 12 мес., %</t>
  </si>
  <si>
    <t>Портфель микрозаймов, млн руб. (с учетом просроченной задолженности)</t>
  </si>
  <si>
    <t>Доля NPL90+ в портфеле микрозаймов, %</t>
  </si>
  <si>
    <t>Портфель займов (свыше 5 млн руб.), млн руб.</t>
  </si>
  <si>
    <t>Таблица 7. Рэнкинг МФО по портфелю микрозаймов ЮЛ и ИП на 01.07.2021</t>
  </si>
  <si>
    <t>Объем выданных SME-микрозаймов за 2020, млн руб.</t>
  </si>
  <si>
    <t>Объем выданных SME-микрозаймов за 2019, млн руб.</t>
  </si>
  <si>
    <t>Темп прироста  за 12 мес., %</t>
  </si>
  <si>
    <t>Таблица 8. Рэнкинг МФО по объему выданных микрозаймов ЮЛ и ИП за 1пг2021 год</t>
  </si>
  <si>
    <t>Таблица 9. Рэнкинг МФО по размеру портфеля POS-микрозаймов на 01.07.2021</t>
  </si>
  <si>
    <t>Темп прироста портфеля без учета NPL90+ за 12 мес., %</t>
  </si>
  <si>
    <t>Портфель POS-микрозаймов, млн руб.</t>
  </si>
  <si>
    <t>Портфель POS-микрозаймов без учета NPL90+</t>
  </si>
  <si>
    <t>на 01.07.2021</t>
  </si>
  <si>
    <t>на 01.07.2020</t>
  </si>
  <si>
    <t>Таблица 10. Рэнкинг МФО по объему выданных POS-микрозаймов за 1пг2021 год</t>
  </si>
  <si>
    <t>Объем выданных POS-микрозаймов за 1пг2021, млн руб.</t>
  </si>
  <si>
    <t>Объем выданных POS-микрозаймов за 1пг2020, млн руб.</t>
  </si>
  <si>
    <t>Таблица 11. Рэнкинг МФО по объему чистой прибыли за 1пг2021 год</t>
  </si>
  <si>
    <t>Чистая прибыль за I полугодие 2021 года, млн руб.</t>
  </si>
  <si>
    <t>Чистая прибыль за I полугодие 2020, млн руб.</t>
  </si>
  <si>
    <t>Объем выданных IL-микрозаймов за 1пг2020, млн руб.</t>
  </si>
  <si>
    <t>Доля онлайн в структуре IL-выдач за 1пг2020, %</t>
  </si>
  <si>
    <t>Уровень одобрения по заявкам новых клиентов за 1пг2020, %</t>
  </si>
  <si>
    <t>7715825027, 9701125685</t>
  </si>
  <si>
    <t>0278200683</t>
  </si>
  <si>
    <t>7325081622, 7702820127</t>
  </si>
  <si>
    <t>7838500558, 7838031377</t>
  </si>
  <si>
    <t>7728771940, 7725850061</t>
  </si>
  <si>
    <t>1326960625, 1326211337</t>
  </si>
  <si>
    <t>0571035840</t>
  </si>
  <si>
    <t>Место в рэнкинге за 1пг21</t>
  </si>
  <si>
    <t>Объем выданных POS-микрозаймов за 1пг21, млн руб.</t>
  </si>
  <si>
    <t>Объем выданных POS-микрозаймов за 1пг20, млн руб.</t>
  </si>
  <si>
    <t>Ок, звонил</t>
  </si>
  <si>
    <t>Стоимость привлечения нового клиента за I полугодие 2020 года, тыс. руб.</t>
  </si>
  <si>
    <t>Стоимость привлечения нового клиента за I полугодие 2021 года, тыс. руб.</t>
  </si>
  <si>
    <t>Таблица 12. Рэнкинг стоимости привлечения нового клиента</t>
  </si>
  <si>
    <t>Таблица 13. Рэнкинг МФО по собственному капиталу и целевому финансированию на 01.07.2021</t>
  </si>
  <si>
    <t>Объем собственного капитала на 01.07.21, млн руб.</t>
  </si>
  <si>
    <t>Объем собственного капитала на 01.07.20, млн руб.</t>
  </si>
  <si>
    <t>Место в рэнкинге на 01.01.22</t>
  </si>
  <si>
    <t>На 01.01.2022</t>
  </si>
  <si>
    <t>Портфель PDL, млн руб.</t>
  </si>
  <si>
    <t>Портфель IL, млн руб.</t>
  </si>
  <si>
    <t>ПОРТФЕЛЬ МИКРОЗАЙМОВ ИТОГО, млн руб.</t>
  </si>
  <si>
    <t>На 01.01.2021</t>
  </si>
  <si>
    <t>Портфель SME, млн руб.</t>
  </si>
  <si>
    <t>Портфель SME без NPL90+, млн руб.</t>
  </si>
  <si>
    <t>Портфель займов вне 151-ФЗ (свыше 5 млн руб.)</t>
  </si>
  <si>
    <t>Таблица 2. Рэнкинг МФО по объему выданных микрозаймов за 2021 год</t>
  </si>
  <si>
    <t>Место в рэнкинге за 2021</t>
  </si>
  <si>
    <t>Доля онлайн-выдачи, %</t>
  </si>
  <si>
    <t>Уровень одобрения по заявкам новых клиентов 2пг2021, %</t>
  </si>
  <si>
    <t>Уровень одобрения по заявкам новых клиентов за 2пг2021, %</t>
  </si>
  <si>
    <t>ИНН</t>
  </si>
  <si>
    <t>Объем выданных PDL за 2021, млн руб.</t>
  </si>
  <si>
    <t>Объем выданных IL за 2021, млн руб.</t>
  </si>
  <si>
    <t>Объем выданных SME за 2021, млн руб.</t>
  </si>
  <si>
    <t>ВЫДАЧИ МИКРОЗАЙМОВ за 2020, млн руб.</t>
  </si>
  <si>
    <t>ВЫДАЧИ МИКРОЗАЙМОВ за 2021, млн руб.</t>
  </si>
  <si>
    <t>За 2021 год</t>
  </si>
  <si>
    <t>За 2020 год</t>
  </si>
  <si>
    <t>Эффективность сборов ОД через 3 месяца после окончания месяца выдачи (взвешенно PDL за 2пг20), %</t>
  </si>
  <si>
    <t>Фонд поддержки предпринимательства Республики Татарстан</t>
  </si>
  <si>
    <t>Московский областной фонд микрофинансирования</t>
  </si>
  <si>
    <t>ФСРМСП (Владимирская область)</t>
  </si>
  <si>
    <t>Красноярский краевой центр развития бизнеса и микрокредитная компания</t>
  </si>
  <si>
    <t>Фонд развития предпринимательства Воронежской области</t>
  </si>
  <si>
    <t>МКК «Поручитель» (Пензенская обл.)</t>
  </si>
  <si>
    <t>Фонд содействия кредитованию малого и среднего предпринимательства Тверской области </t>
  </si>
  <si>
    <t>Ивановский фонд поддержки предпринимательства</t>
  </si>
  <si>
    <t>Фонд микрокредитования субъектов МП Саратовской области</t>
  </si>
  <si>
    <t>Фонд поддержки МСП Республики Алтай</t>
  </si>
  <si>
    <t>Якшур-Бодьинский фонд поддержки предпринимательства (Республика Удмуртия)</t>
  </si>
  <si>
    <t>Алтайский фонд финансирования предпринимательства</t>
  </si>
  <si>
    <t>Объем собственного капитала на 01.01.22, млн руб.</t>
  </si>
  <si>
    <t>Объем собственного капитала на 01.01.21, млн руб.</t>
  </si>
  <si>
    <t>Чистая прибыль за 2021 год, млн руб.</t>
  </si>
  <si>
    <t>Чистая прибыль за 2020 год, млн руб.</t>
  </si>
  <si>
    <t>Микрофинансовая компания предпринимательского финансирования Пермского края</t>
  </si>
  <si>
    <t>5902198365</t>
  </si>
  <si>
    <t>Фонд гарантий и развития предпринимательства Псковской области</t>
  </si>
  <si>
    <t>Тульский областной фонд поддержки МП</t>
  </si>
  <si>
    <t>Гарантийный фонд Самарской области</t>
  </si>
  <si>
    <t>Фонд поддержки предпринимательства и промышленности Ленинградской области</t>
  </si>
  <si>
    <t>Государственный фонд поддержки предпринимательства Калужской области</t>
  </si>
  <si>
    <t>Фонд развития предпринимательства и промышленности Приморского края</t>
  </si>
  <si>
    <t>Фонд микрофинансирования предпринимательства Волгоградской области</t>
  </si>
  <si>
    <t>АРСГиМ для субъектов МСП Республики Калмыкия</t>
  </si>
  <si>
    <t>Микрокредитная компания Костромской области</t>
  </si>
  <si>
    <t>ГФМК Республики Хакасия</t>
  </si>
  <si>
    <t>6027123709</t>
  </si>
  <si>
    <t>2721052016</t>
  </si>
  <si>
    <t>6315007931</t>
  </si>
  <si>
    <t>Фонд микрофинансирования субъектов МСП Севастополя</t>
  </si>
  <si>
    <t>9204014946</t>
  </si>
  <si>
    <t>4704104363</t>
  </si>
  <si>
    <t>7325096925</t>
  </si>
  <si>
    <t>4027015435</t>
  </si>
  <si>
    <t>2540256748</t>
  </si>
  <si>
    <t>3250690063, 3257065816</t>
  </si>
  <si>
    <t>Фонд поддержки МСП «Брянская Микрокредитная Компания» и Фонд развития МСП Брянской области</t>
  </si>
  <si>
    <t>3444265068</t>
  </si>
  <si>
    <t>0816038986</t>
  </si>
  <si>
    <t>4401062636</t>
  </si>
  <si>
    <t>7536165141</t>
  </si>
  <si>
    <t>1901098681</t>
  </si>
  <si>
    <t>6829151813, 6829127793</t>
  </si>
  <si>
    <t>Фонд поддержки предпринимательства Тамбовской области и Фонд содействия кредитованию МСП Тамбовской области</t>
  </si>
  <si>
    <t>Фонд развития и финансирования предпринимательства (Ульяновская область)</t>
  </si>
  <si>
    <t>Кредито24 (бывш. Кредитех Рус, Монедо)</t>
  </si>
  <si>
    <t>Портфель POS, млн руб.</t>
  </si>
  <si>
    <t>Портфель POS без NPL90+, млн руб.</t>
  </si>
  <si>
    <t>Объем выданных POS за 2021, млн руб.</t>
  </si>
  <si>
    <t>Эффективность сборов ОД через 3 месяца после месяца выдачи (взвешенно PDL за 1пг21), %</t>
  </si>
  <si>
    <t>Уровень одобрения по заявкам новых клиентов 2пг2020, %</t>
  </si>
  <si>
    <t>Уровень одобрения по заявкам новых клиентов за 2пг2020, %</t>
  </si>
  <si>
    <t>Объем выданных POS за 2020, млн руб.</t>
  </si>
  <si>
    <t>Джой Мани</t>
  </si>
  <si>
    <t>5407496776</t>
  </si>
  <si>
    <t>Денежная единица (Акс Финанс)</t>
  </si>
  <si>
    <t>3123449916</t>
  </si>
  <si>
    <t> 7724889891</t>
  </si>
  <si>
    <t>ГК МигКредит (включая Папа Финанс)</t>
  </si>
  <si>
    <t>Займ Онлайн (Pay P.S.)</t>
  </si>
  <si>
    <t>Мани Капитал (бывш. Микро Капитал Руссия)</t>
  </si>
  <si>
    <t>6316103050</t>
  </si>
  <si>
    <t>7703769314</t>
  </si>
  <si>
    <t>7703381419</t>
  </si>
  <si>
    <t>ФинКарс</t>
  </si>
  <si>
    <t>0276925701</t>
  </si>
  <si>
    <t>ГК МигКредит (включая Папа Финанс)*</t>
  </si>
  <si>
    <t>*Показатели по группе компаний приведены простой суммой, консолидация для целей рэнкинга не проводилась.</t>
  </si>
  <si>
    <t>*Показатели прибыли по группе компаний приведены простой суммой, консолидация для целей рэнкинга не проводилась. Доля комиссионных доходов взвешена по объёму выдачи.</t>
  </si>
  <si>
    <t>ГК Eqvanta (Быстроденьги и Турбозайм)**</t>
  </si>
  <si>
    <t>ГК Summit (в т.ч. Саммит и ДоброЗайм)</t>
  </si>
  <si>
    <t>ГК Summit (Саммит и ДоброЗайм)*</t>
  </si>
  <si>
    <t>**Портфель PDL-микрозаймов на балансе ООО МФК "Быстроденьги" 1 903 млн руб. на 01.01.2022 и 1 409 млн руб. на 01.01.2021, портфель PDL без NPL90+ составил 712 / 631 млн руб. соответственно. Портфель PDL на балансе ООО МКК "Турбозайм" - 963 / 542 млн руб. соответственно, портфель без NPL90+ составил 406 / 249 млн руб. Портфель IL-микрозаймов на балансе ООО МФК "Быстроденьги" 1 838 млн руб. на 01.01.2022 и 1 178 млн руб. на 01.01.2021, портфель IL без NPL90+ составил 896 / 584 млн руб. соответственно. Портфель IL на балансе ООО МКК "Турбозайм" - 615 млн руб. на 01.01.2022 и 249 млн руб. на 01.01.2021, портфель без NPL90+ составил 351 / 153 млн руб. соответственно.</t>
  </si>
  <si>
    <t xml:space="preserve">*Портфель PDL-микрозаймов на балансе ООО "МКК СКОРОСТЬ ФИНАНС" - 1 461 млн руб. на 01.01.2022 и 1 283 млн руб. на 01.01.2021, портфель PDL без NPL90+ составил 197 / 255 млн руб. соответственно. Портфель PDL на балансе ООО «МИКРОКРЕДИТНАЯ КОМПАНИЯ УНИВЕРСАЛЬНОГО ФИНАНСИРОВАНИЯ» 3 119 млн руб. на 01.01.2022 и 1 841 млн руб. на 01.01.2021 соответственно, портфель без NPL90+ составил 896 / 484 млн руб. Портфель PDL на балансе ООО "МФК НОВОЕ ФИНАНСИРОВАНИЕ" составил 1 420 / 272, без учёта NPL90+ составил 691 / 248 млн руб.  Портфель PDL на балансе ООО "МКК КАНГРИЯ" составил 627 / 174, без учёта NPL90+ составил 285 / 113 млн руб. Портфель IL-микрозаймов на балансе ООО "МКК СКОРОСТЬ ФИНАНС" - 1 445 млн руб. на 01.01.2022 и 895 млн руб. на 01.01.2021, без учёта NPL90+ составил 523 и 431 млн руб. соответственно. Портфель IL на балансе ООО «МИКРОКРЕДИТНАЯ КОМПАНИЯ УНИВЕРСАЛЬНОГО ФИНАНСИРОВАНИЯ» 913 млн руб. на 01.01.2022 и 323 млн руб. на 01.01.2021, без учёта NPL90+ составил 424 и 226 млн руб. соответственно. Портфель IL на балансе ООО "МФК НОВОЕ ФИНАНСИРОВАНИЕ" составил 235 / 105, без учёта NPL90+ составил 112 / 55 млн руб. Портфель IL на балансе ООО "МКК КАНГРИЯ" составил 6 / 0, без учёта NPL90+ составил 6 / 0 млн руб. Информация о портфеле на балансе других компаний не предоставлена, поскольку позиционируется как нематериальная. </t>
  </si>
  <si>
    <t>Webbankir**</t>
  </si>
  <si>
    <t>Webbankir***</t>
  </si>
  <si>
    <t xml:space="preserve">***Микрозаймы на сумму до 30 тыс. рублей на 31 день, формально клаасифицируемые в регуляторной отчётности Webbankir как IL, для целей настоящего рэнкинга по экономической сути объединены с PDL-микрозаймами до 30 тыс. рублей на срок до 30 дней.  </t>
  </si>
  <si>
    <t>****Консолидированный портфель требований по PDL-микрозаймам в России 163 на 01.01.2022 и 129 млн рублей на 01.01.2021 соответственно. Портфель PDL-микрозаймов на балансе ООО МФК "САММИТ" 141 млн руб. на 01.01.2022 и 67 млн руб. на 01.01.2021, портфель PDL без NPL90+ составил 95 / 26 млн руб. соответственно. Портфель PDL на балансе ООО МКК "ДоброЗайм Быстрое решение" 9 млн руб. на 01.01.2022 и 4 млн руб. на 01.01.2021 соответственно, портфель без NPL90+ составил 6 / 3 млн руб. Консолидированный портфель требований по IL-микрозаймам в России 1 464 на 01.01.2022 и 1 681 млн рублей на 01.01.2021 соответственно. Портфель IL-микрозаймов на балансе ООО МФК "САММИТ" 1 236 млн руб. на 01.01.2022 и 1 036 млн руб. на 01.01.2021, портфель IL без NPL90+ составил 665 / 409 млн руб. соответственно. Портфель IL на балансе ООО МКК "ДоброЗайм Быстрое решение" - 71 млн руб. на 01.01.2022 и 55 млн руб. на 01.01.2021 соответственно, портфель без NPL90+ составил 39 / 38 млн руб.</t>
  </si>
  <si>
    <t>Таблица 1. Рэнкинг МФО по общему размеру портфеля микрозаймов на 01.01.2022 (тело долга с учетом просроченной задолженности до вычета резервов)</t>
  </si>
  <si>
    <t>1 314*</t>
  </si>
  <si>
    <t xml:space="preserve">*Объём выданных займов свыше 5 млн рублей у ООО МКК "Папа Финанс" составил 170 млн руб. за 2021 год. </t>
  </si>
  <si>
    <t>1 921***</t>
  </si>
  <si>
    <t>**Микрозаймы на сумму до 30 тыс. рублей на 31 день, формально клаcсифицируемые в регуляторной отчётности Webbankir как IL, для целей настоящего рэнкинга по экономической сути объединены с PDL-микрозаймами до 30 тыс. рублей на срок до 30 дней.</t>
  </si>
  <si>
    <t xml:space="preserve">***Объём выданных займов свыше 5 млн рублей у SimpleFinance составил 10 973 млн руб. за 2021 год. </t>
  </si>
  <si>
    <t>3664223480, 6162070130, 9201526872, 6162073437</t>
  </si>
  <si>
    <t>-</t>
  </si>
  <si>
    <t>Таблица 4. Рэнкинг МФО по абсолютному размеру регулятивного капитала на 01.01.2022</t>
  </si>
  <si>
    <t>Таблица 3. Рэнкинг МФО по объему чистой прибыли за 2021 год (приведены данные только тех МФО, которые раскрыли соответствующие данные в анкете)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</si>
</sst>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3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2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right" vertical="center" wrapText="1" indent="2"/>
    </xf>
    <xf numFmtId="14" fontId="5" fillId="0" borderId="0" xfId="0" applyNumberFormat="1" applyFont="1" applyAlignment="1">
      <alignment horizontal="left" indent="2"/>
    </xf>
    <xf numFmtId="14" fontId="7" fillId="0" borderId="0" xfId="0" applyNumberFormat="1" applyFont="1" applyAlignment="1" applyProtection="1">
      <alignment horizontal="center"/>
      <protection locked="0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 indent="2"/>
    </xf>
    <xf numFmtId="14" fontId="7" fillId="0" borderId="0" xfId="0" applyNumberFormat="1" applyFont="1" applyAlignment="1" applyProtection="1">
      <alignment horizontal="center" wrapText="1"/>
      <protection locked="0"/>
    </xf>
    <xf numFmtId="0" fontId="0" fillId="2" borderId="0" xfId="0" applyFill="1"/>
    <xf numFmtId="3" fontId="0" fillId="0" borderId="0" xfId="0" applyNumberFormat="1"/>
    <xf numFmtId="3" fontId="0" fillId="2" borderId="0" xfId="0" applyNumberFormat="1" applyFill="1"/>
    <xf numFmtId="9" fontId="0" fillId="0" borderId="0" xfId="0" applyNumberFormat="1"/>
    <xf numFmtId="9" fontId="0" fillId="2" borderId="0" xfId="0" applyNumberFormat="1" applyFill="1"/>
    <xf numFmtId="1" fontId="0" fillId="0" borderId="0" xfId="0" applyNumberFormat="1" applyAlignment="1">
      <alignment horizontal="left" indent="2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 indent="2"/>
    </xf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0" fillId="0" borderId="0" xfId="0" applyNumberFormat="1" applyAlignment="1">
      <alignment horizontal="left"/>
    </xf>
    <xf numFmtId="9" fontId="0" fillId="0" borderId="1" xfId="0" applyNumberFormat="1" applyBorder="1" applyAlignment="1">
      <alignment horizontal="right" indent="2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right" indent="2"/>
    </xf>
    <xf numFmtId="9" fontId="0" fillId="0" borderId="0" xfId="0" applyNumberFormat="1" applyAlignment="1">
      <alignment horizontal="right" indent="2"/>
    </xf>
    <xf numFmtId="9" fontId="6" fillId="0" borderId="1" xfId="0" applyNumberFormat="1" applyFont="1" applyBorder="1" applyAlignment="1">
      <alignment horizontal="center" wrapText="1"/>
    </xf>
    <xf numFmtId="3" fontId="0" fillId="0" borderId="1" xfId="0" applyNumberFormat="1" applyFill="1" applyBorder="1" applyAlignment="1">
      <alignment horizontal="right" indent="2"/>
    </xf>
    <xf numFmtId="9" fontId="0" fillId="0" borderId="1" xfId="0" applyNumberFormat="1" applyFill="1" applyBorder="1" applyAlignment="1">
      <alignment horizontal="right" indent="2"/>
    </xf>
    <xf numFmtId="0" fontId="0" fillId="0" borderId="0" xfId="0" applyAlignment="1">
      <alignment horizontal="center"/>
    </xf>
    <xf numFmtId="9" fontId="0" fillId="0" borderId="0" xfId="0" applyNumberFormat="1" applyAlignment="1">
      <alignment vertical="center"/>
    </xf>
    <xf numFmtId="0" fontId="0" fillId="0" borderId="0" xfId="0" applyFill="1"/>
    <xf numFmtId="14" fontId="0" fillId="0" borderId="0" xfId="0" applyNumberFormat="1"/>
    <xf numFmtId="3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1" fontId="0" fillId="0" borderId="0" xfId="0" applyNumberFormat="1"/>
    <xf numFmtId="0" fontId="3" fillId="0" borderId="0" xfId="2"/>
    <xf numFmtId="1" fontId="0" fillId="0" borderId="0" xfId="0" applyNumberFormat="1" applyAlignment="1">
      <alignment horizontal="right"/>
    </xf>
    <xf numFmtId="1" fontId="0" fillId="2" borderId="0" xfId="0" applyNumberFormat="1" applyFill="1"/>
    <xf numFmtId="1" fontId="0" fillId="0" borderId="0" xfId="0" applyNumberFormat="1" applyFill="1"/>
    <xf numFmtId="0" fontId="9" fillId="0" borderId="0" xfId="0" applyFont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7" fillId="0" borderId="0" xfId="3" applyFont="1"/>
    <xf numFmtId="0" fontId="11" fillId="0" borderId="1" xfId="3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left" indent="2"/>
    </xf>
    <xf numFmtId="49" fontId="0" fillId="0" borderId="0" xfId="0" applyNumberFormat="1" applyFill="1"/>
    <xf numFmtId="49" fontId="9" fillId="0" borderId="0" xfId="0" applyNumberFormat="1" applyFont="1" applyAlignment="1">
      <alignment horizontal="left"/>
    </xf>
    <xf numFmtId="0" fontId="0" fillId="0" borderId="1" xfId="0" applyBorder="1" applyAlignment="1">
      <alignment horizontal="left" indent="2"/>
    </xf>
    <xf numFmtId="1" fontId="0" fillId="0" borderId="1" xfId="0" applyNumberFormat="1" applyFill="1" applyBorder="1" applyAlignment="1">
      <alignment horizontal="right" indent="2"/>
    </xf>
    <xf numFmtId="0" fontId="0" fillId="0" borderId="1" xfId="0" applyFill="1" applyBorder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0" xfId="4" applyNumberFormat="1" applyFont="1"/>
    <xf numFmtId="164" fontId="6" fillId="0" borderId="1" xfId="2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Alignment="1">
      <alignment horizontal="right"/>
    </xf>
    <xf numFmtId="3" fontId="0" fillId="0" borderId="0" xfId="0" applyNumberFormat="1" applyFill="1"/>
    <xf numFmtId="164" fontId="0" fillId="0" borderId="0" xfId="0" applyNumberFormat="1" applyFill="1"/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2" fillId="0" borderId="0" xfId="0" applyNumberFormat="1" applyFont="1" applyAlignment="1">
      <alignment horizontal="left" indent="2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9" fillId="0" borderId="0" xfId="0" applyFont="1"/>
    <xf numFmtId="0" fontId="0" fillId="0" borderId="1" xfId="0" applyFill="1" applyBorder="1" applyAlignment="1">
      <alignment horizontal="left"/>
    </xf>
    <xf numFmtId="49" fontId="1" fillId="0" borderId="0" xfId="0" applyNumberFormat="1" applyFont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0" xfId="0" applyBorder="1"/>
    <xf numFmtId="3" fontId="0" fillId="0" borderId="0" xfId="0" applyNumberFormat="1" applyBorder="1" applyAlignment="1">
      <alignment horizontal="right" indent="1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165" fontId="0" fillId="0" borderId="1" xfId="5" applyNumberFormat="1" applyFont="1" applyBorder="1" applyAlignment="1">
      <alignment horizontal="right"/>
    </xf>
    <xf numFmtId="165" fontId="0" fillId="0" borderId="1" xfId="5" applyNumberFormat="1" applyFont="1" applyFill="1" applyBorder="1" applyAlignment="1">
      <alignment horizontal="right"/>
    </xf>
    <xf numFmtId="165" fontId="14" fillId="0" borderId="1" xfId="5" applyNumberFormat="1" applyFont="1" applyFill="1" applyBorder="1" applyAlignment="1" applyProtection="1">
      <alignment horizontal="right"/>
      <protection locked="0"/>
    </xf>
    <xf numFmtId="165" fontId="13" fillId="0" borderId="1" xfId="5" applyNumberFormat="1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left"/>
    </xf>
    <xf numFmtId="1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 vertical="top"/>
    </xf>
    <xf numFmtId="3" fontId="0" fillId="0" borderId="3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Fill="1" applyBorder="1" applyAlignment="1">
      <alignment horizontal="left"/>
    </xf>
    <xf numFmtId="165" fontId="4" fillId="0" borderId="1" xfId="5" applyNumberFormat="1" applyFont="1" applyBorder="1" applyAlignment="1">
      <alignment horizontal="right"/>
    </xf>
    <xf numFmtId="1" fontId="0" fillId="0" borderId="8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1" fontId="4" fillId="0" borderId="1" xfId="5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165" fontId="4" fillId="0" borderId="1" xfId="5" applyNumberFormat="1" applyFont="1" applyFill="1" applyBorder="1" applyAlignment="1">
      <alignment horizontal="right"/>
    </xf>
  </cellXfs>
  <cellStyles count="6">
    <cellStyle name="Обычный" xfId="0" builtinId="0"/>
    <cellStyle name="Обычный 2 2" xfId="1" xr:uid="{B8094E81-2077-4E8A-B1DA-C44767C0883C}"/>
    <cellStyle name="Обычный 2 2 2 2" xfId="2" xr:uid="{602528F5-92C5-4A6D-8C02-A5BB17EEFF3E}"/>
    <cellStyle name="Обычный 2 4" xfId="3" xr:uid="{C4B58F37-2471-4276-B13C-5A46AD1FE6FA}"/>
    <cellStyle name="Процентный" xfId="4" builtinId="5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X68"/>
  <sheetViews>
    <sheetView topLeftCell="A22" workbookViewId="0">
      <selection activeCell="A40" sqref="A40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70</v>
      </c>
    </row>
    <row r="2" spans="1:24" s="6" customFormat="1" ht="56.25" x14ac:dyDescent="0.25">
      <c r="A2" s="1" t="s">
        <v>2</v>
      </c>
      <c r="B2" s="2" t="s">
        <v>0</v>
      </c>
      <c r="C2" s="1" t="s">
        <v>3</v>
      </c>
      <c r="D2" s="1" t="s">
        <v>4</v>
      </c>
      <c r="E2" s="3" t="s">
        <v>1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 t="e">
        <f>VLOOKUP(B3,#REF!,10,FALSE)/1000</f>
        <v>#REF!</v>
      </c>
      <c r="D3" s="11" t="e">
        <f>VLOOKUP(B3,#REF!,8,FALSE)/1000</f>
        <v>#REF!</v>
      </c>
      <c r="E3" s="13" t="e">
        <f>C3/D3-1</f>
        <v>#REF!</v>
      </c>
    </row>
    <row r="4" spans="1:24" x14ac:dyDescent="0.25">
      <c r="A4">
        <v>2</v>
      </c>
      <c r="B4" t="s">
        <v>6</v>
      </c>
      <c r="C4" s="11" t="e">
        <f>VLOOKUP(B4,#REF!,10,FALSE)/1000</f>
        <v>#REF!</v>
      </c>
      <c r="D4" s="11" t="e">
        <f>VLOOKUP(B4,#REF!,8,FALSE)/1000</f>
        <v>#REF!</v>
      </c>
      <c r="E4" s="13" t="e">
        <f t="shared" ref="E4:E66" si="0">C4/D4-1</f>
        <v>#REF!</v>
      </c>
    </row>
    <row r="5" spans="1:24" x14ac:dyDescent="0.25">
      <c r="A5">
        <v>3</v>
      </c>
      <c r="B5" t="s">
        <v>7</v>
      </c>
      <c r="C5" s="11" t="e">
        <f>VLOOKUP(B5,#REF!,10,FALSE)/1000</f>
        <v>#REF!</v>
      </c>
      <c r="D5" s="11" t="e">
        <f>VLOOKUP(B5,#REF!,8,FALSE)/1000</f>
        <v>#REF!</v>
      </c>
      <c r="E5" s="13" t="e">
        <f t="shared" si="0"/>
        <v>#REF!</v>
      </c>
    </row>
    <row r="6" spans="1:24" x14ac:dyDescent="0.25">
      <c r="A6">
        <v>4</v>
      </c>
      <c r="B6" t="s">
        <v>8</v>
      </c>
      <c r="C6" s="11" t="e">
        <f>VLOOKUP(B6,#REF!,10,FALSE)/1000</f>
        <v>#REF!</v>
      </c>
      <c r="D6" s="11" t="e">
        <f>VLOOKUP(B6,#REF!,8,FALSE)/1000</f>
        <v>#REF!</v>
      </c>
      <c r="E6" s="13" t="e">
        <f t="shared" si="0"/>
        <v>#REF!</v>
      </c>
    </row>
    <row r="7" spans="1:24" x14ac:dyDescent="0.25">
      <c r="A7">
        <v>5</v>
      </c>
      <c r="B7" t="s">
        <v>9</v>
      </c>
      <c r="C7" s="11" t="e">
        <f>VLOOKUP(B7,#REF!,10,FALSE)/1000</f>
        <v>#REF!</v>
      </c>
      <c r="D7" s="11" t="e">
        <f>VLOOKUP(B7,#REF!,8,FALSE)/1000</f>
        <v>#REF!</v>
      </c>
      <c r="E7" s="13" t="e">
        <f t="shared" si="0"/>
        <v>#REF!</v>
      </c>
    </row>
    <row r="8" spans="1:24" x14ac:dyDescent="0.25">
      <c r="A8">
        <v>6</v>
      </c>
      <c r="B8" t="s">
        <v>10</v>
      </c>
      <c r="C8" s="11" t="e">
        <f>VLOOKUP(B8,#REF!,10,FALSE)/1000</f>
        <v>#REF!</v>
      </c>
      <c r="D8" s="11" t="e">
        <f>VLOOKUP(B8,#REF!,8,FALSE)/1000</f>
        <v>#REF!</v>
      </c>
      <c r="E8" s="13" t="e">
        <f t="shared" si="0"/>
        <v>#REF!</v>
      </c>
    </row>
    <row r="9" spans="1:24" x14ac:dyDescent="0.25">
      <c r="A9">
        <v>7</v>
      </c>
      <c r="B9" t="s">
        <v>11</v>
      </c>
      <c r="C9" s="11" t="e">
        <f>VLOOKUP(B9,#REF!,10,FALSE)/1000</f>
        <v>#REF!</v>
      </c>
      <c r="D9" s="11" t="e">
        <f>VLOOKUP(B9,#REF!,8,FALSE)/1000</f>
        <v>#REF!</v>
      </c>
      <c r="E9" s="13" t="e">
        <f t="shared" si="0"/>
        <v>#REF!</v>
      </c>
    </row>
    <row r="10" spans="1:24" x14ac:dyDescent="0.25">
      <c r="A10">
        <v>8</v>
      </c>
      <c r="B10" t="s">
        <v>12</v>
      </c>
      <c r="C10" s="11" t="e">
        <f>VLOOKUP(B10,#REF!,10,FALSE)/1000</f>
        <v>#REF!</v>
      </c>
      <c r="D10" s="11" t="e">
        <f>VLOOKUP(B10,#REF!,8,FALSE)/1000</f>
        <v>#REF!</v>
      </c>
      <c r="E10" s="13" t="e">
        <f t="shared" si="0"/>
        <v>#REF!</v>
      </c>
    </row>
    <row r="11" spans="1:24" x14ac:dyDescent="0.25">
      <c r="A11">
        <v>9</v>
      </c>
      <c r="B11" t="s">
        <v>13</v>
      </c>
      <c r="C11" s="11" t="e">
        <f>VLOOKUP(B11,#REF!,10,FALSE)/1000</f>
        <v>#REF!</v>
      </c>
      <c r="D11" s="11" t="e">
        <f>VLOOKUP(B11,#REF!,8,FALSE)/1000</f>
        <v>#REF!</v>
      </c>
      <c r="E11" s="13" t="e">
        <f t="shared" si="0"/>
        <v>#REF!</v>
      </c>
    </row>
    <row r="12" spans="1:24" x14ac:dyDescent="0.25">
      <c r="A12">
        <v>10</v>
      </c>
      <c r="B12" t="s">
        <v>14</v>
      </c>
      <c r="C12" s="11" t="e">
        <f>VLOOKUP(B12,#REF!,10,FALSE)/1000</f>
        <v>#REF!</v>
      </c>
      <c r="D12" s="11" t="e">
        <f>VLOOKUP(B12,#REF!,8,FALSE)/1000</f>
        <v>#REF!</v>
      </c>
      <c r="E12" s="13" t="e">
        <f t="shared" si="0"/>
        <v>#REF!</v>
      </c>
    </row>
    <row r="13" spans="1:24" x14ac:dyDescent="0.25">
      <c r="A13">
        <v>11</v>
      </c>
      <c r="B13" t="s">
        <v>15</v>
      </c>
      <c r="C13" s="11" t="e">
        <f>VLOOKUP(B13,#REF!,10,FALSE)/1000</f>
        <v>#REF!</v>
      </c>
      <c r="D13" s="11" t="e">
        <f>VLOOKUP(B13,#REF!,8,FALSE)/1000</f>
        <v>#REF!</v>
      </c>
      <c r="E13" s="13" t="e">
        <f t="shared" si="0"/>
        <v>#REF!</v>
      </c>
    </row>
    <row r="14" spans="1:24" x14ac:dyDescent="0.25">
      <c r="A14">
        <v>12</v>
      </c>
      <c r="B14" t="s">
        <v>16</v>
      </c>
      <c r="C14" s="11" t="e">
        <f>VLOOKUP(B14,#REF!,10,FALSE)/1000</f>
        <v>#REF!</v>
      </c>
      <c r="D14" s="11" t="e">
        <f>VLOOKUP(B14,#REF!,8,FALSE)/1000</f>
        <v>#REF!</v>
      </c>
      <c r="E14" s="13" t="e">
        <f t="shared" si="0"/>
        <v>#REF!</v>
      </c>
    </row>
    <row r="15" spans="1:24" x14ac:dyDescent="0.25">
      <c r="A15">
        <v>13</v>
      </c>
      <c r="B15" t="s">
        <v>17</v>
      </c>
      <c r="C15" s="11" t="e">
        <f>VLOOKUP(B15,#REF!,10,FALSE)/1000</f>
        <v>#REF!</v>
      </c>
      <c r="D15" s="11" t="e">
        <f>VLOOKUP(B15,#REF!,8,FALSE)/1000</f>
        <v>#REF!</v>
      </c>
      <c r="E15" s="13" t="e">
        <f t="shared" si="0"/>
        <v>#REF!</v>
      </c>
    </row>
    <row r="16" spans="1:24" x14ac:dyDescent="0.25">
      <c r="A16">
        <v>14</v>
      </c>
      <c r="B16" t="s">
        <v>18</v>
      </c>
      <c r="C16" s="11" t="e">
        <f>VLOOKUP(B16,#REF!,10,FALSE)/1000</f>
        <v>#REF!</v>
      </c>
      <c r="D16" s="11" t="e">
        <f>VLOOKUP(B16,#REF!,8,FALSE)/1000</f>
        <v>#REF!</v>
      </c>
      <c r="E16" s="13" t="e">
        <f t="shared" si="0"/>
        <v>#REF!</v>
      </c>
    </row>
    <row r="17" spans="1:5" x14ac:dyDescent="0.25">
      <c r="A17">
        <v>15</v>
      </c>
      <c r="B17" t="s">
        <v>19</v>
      </c>
      <c r="C17" s="11" t="e">
        <f>VLOOKUP(B17,#REF!,10,FALSE)/1000</f>
        <v>#REF!</v>
      </c>
      <c r="D17" s="11" t="e">
        <f>VLOOKUP(B17,#REF!,8,FALSE)/1000</f>
        <v>#REF!</v>
      </c>
      <c r="E17" s="13" t="e">
        <f t="shared" si="0"/>
        <v>#REF!</v>
      </c>
    </row>
    <row r="18" spans="1:5" x14ac:dyDescent="0.25">
      <c r="A18">
        <v>16</v>
      </c>
      <c r="B18" t="s">
        <v>20</v>
      </c>
      <c r="C18" s="11" t="e">
        <f>VLOOKUP(B18,#REF!,10,FALSE)/1000</f>
        <v>#REF!</v>
      </c>
      <c r="D18" s="11" t="e">
        <f>VLOOKUP(B18,#REF!,8,FALSE)/1000</f>
        <v>#REF!</v>
      </c>
      <c r="E18" s="13" t="e">
        <f t="shared" si="0"/>
        <v>#REF!</v>
      </c>
    </row>
    <row r="19" spans="1:5" x14ac:dyDescent="0.25">
      <c r="A19">
        <v>17</v>
      </c>
      <c r="B19" t="s">
        <v>21</v>
      </c>
      <c r="C19" s="11" t="e">
        <f>VLOOKUP(B19,#REF!,10,FALSE)/1000</f>
        <v>#REF!</v>
      </c>
      <c r="D19" s="11" t="e">
        <f>VLOOKUP(B19,#REF!,8,FALSE)/1000</f>
        <v>#REF!</v>
      </c>
      <c r="E19" s="13" t="e">
        <f t="shared" si="0"/>
        <v>#REF!</v>
      </c>
    </row>
    <row r="20" spans="1:5" x14ac:dyDescent="0.25">
      <c r="A20">
        <v>18</v>
      </c>
      <c r="B20" t="s">
        <v>22</v>
      </c>
      <c r="C20" s="11" t="e">
        <f>VLOOKUP(B20,#REF!,10,FALSE)/1000</f>
        <v>#REF!</v>
      </c>
      <c r="D20" s="11" t="e">
        <f>VLOOKUP(B20,#REF!,8,FALSE)/1000</f>
        <v>#REF!</v>
      </c>
      <c r="E20" s="13" t="e">
        <f t="shared" si="0"/>
        <v>#REF!</v>
      </c>
    </row>
    <row r="21" spans="1:5" x14ac:dyDescent="0.25">
      <c r="A21">
        <v>19</v>
      </c>
      <c r="B21" t="s">
        <v>23</v>
      </c>
      <c r="C21" s="11" t="e">
        <f>VLOOKUP(B21,#REF!,10,FALSE)/1000</f>
        <v>#REF!</v>
      </c>
      <c r="D21" s="11" t="e">
        <f>VLOOKUP(B21,#REF!,8,FALSE)/1000</f>
        <v>#REF!</v>
      </c>
      <c r="E21" s="13" t="e">
        <f t="shared" si="0"/>
        <v>#REF!</v>
      </c>
    </row>
    <row r="22" spans="1:5" x14ac:dyDescent="0.25">
      <c r="A22">
        <v>20</v>
      </c>
      <c r="B22" t="s">
        <v>24</v>
      </c>
      <c r="C22" s="11" t="e">
        <f>VLOOKUP(B22,#REF!,10,FALSE)/1000</f>
        <v>#REF!</v>
      </c>
      <c r="D22" s="11" t="e">
        <f>VLOOKUP(B22,#REF!,8,FALSE)/1000</f>
        <v>#REF!</v>
      </c>
      <c r="E22" s="13" t="e">
        <f t="shared" si="0"/>
        <v>#REF!</v>
      </c>
    </row>
    <row r="23" spans="1:5" x14ac:dyDescent="0.25">
      <c r="A23">
        <v>21</v>
      </c>
      <c r="B23" t="s">
        <v>25</v>
      </c>
      <c r="C23" s="11" t="e">
        <f>VLOOKUP(B23,#REF!,10,FALSE)/1000</f>
        <v>#REF!</v>
      </c>
      <c r="D23" s="11" t="e">
        <f>VLOOKUP(B23,#REF!,8,FALSE)/1000</f>
        <v>#REF!</v>
      </c>
      <c r="E23" s="13" t="e">
        <f t="shared" si="0"/>
        <v>#REF!</v>
      </c>
    </row>
    <row r="24" spans="1:5" x14ac:dyDescent="0.25">
      <c r="A24">
        <v>22</v>
      </c>
      <c r="B24" t="s">
        <v>26</v>
      </c>
      <c r="C24" s="11" t="e">
        <f>VLOOKUP(B24,#REF!,10,FALSE)/1000</f>
        <v>#REF!</v>
      </c>
      <c r="D24" s="11" t="e">
        <f>VLOOKUP(B24,#REF!,8,FALSE)/1000</f>
        <v>#REF!</v>
      </c>
      <c r="E24" s="13" t="e">
        <f t="shared" si="0"/>
        <v>#REF!</v>
      </c>
    </row>
    <row r="25" spans="1:5" x14ac:dyDescent="0.25">
      <c r="A25">
        <v>23</v>
      </c>
      <c r="B25" t="s">
        <v>27</v>
      </c>
      <c r="C25" s="11" t="e">
        <f>VLOOKUP(B25,#REF!,10,FALSE)/1000</f>
        <v>#REF!</v>
      </c>
      <c r="D25" s="11" t="e">
        <f>VLOOKUP(B25,#REF!,8,FALSE)/1000</f>
        <v>#REF!</v>
      </c>
      <c r="E25" s="13" t="e">
        <f t="shared" si="0"/>
        <v>#REF!</v>
      </c>
    </row>
    <row r="26" spans="1:5" x14ac:dyDescent="0.25">
      <c r="A26">
        <v>24</v>
      </c>
      <c r="B26" t="s">
        <v>28</v>
      </c>
      <c r="C26" s="11" t="e">
        <f>VLOOKUP(B26,#REF!,10,FALSE)/1000</f>
        <v>#REF!</v>
      </c>
      <c r="D26" s="11" t="e">
        <f>VLOOKUP(B26,#REF!,8,FALSE)/1000</f>
        <v>#REF!</v>
      </c>
      <c r="E26" s="13" t="e">
        <f t="shared" si="0"/>
        <v>#REF!</v>
      </c>
    </row>
    <row r="27" spans="1:5" x14ac:dyDescent="0.25">
      <c r="A27">
        <v>25</v>
      </c>
      <c r="B27" t="s">
        <v>29</v>
      </c>
      <c r="C27" s="11" t="e">
        <f>VLOOKUP(B27,#REF!,10,FALSE)/1000</f>
        <v>#REF!</v>
      </c>
      <c r="D27" s="11" t="e">
        <f>VLOOKUP(B27,#REF!,8,FALSE)/1000</f>
        <v>#REF!</v>
      </c>
      <c r="E27" s="13" t="e">
        <f t="shared" si="0"/>
        <v>#REF!</v>
      </c>
    </row>
    <row r="28" spans="1:5" x14ac:dyDescent="0.25">
      <c r="A28">
        <v>26</v>
      </c>
      <c r="B28" t="s">
        <v>30</v>
      </c>
      <c r="C28" s="11" t="e">
        <f>VLOOKUP(B28,#REF!,10,FALSE)/1000</f>
        <v>#REF!</v>
      </c>
      <c r="D28" s="11" t="e">
        <f>VLOOKUP(B28,#REF!,8,FALSE)/1000</f>
        <v>#REF!</v>
      </c>
      <c r="E28" s="13" t="e">
        <f t="shared" si="0"/>
        <v>#REF!</v>
      </c>
    </row>
    <row r="29" spans="1:5" x14ac:dyDescent="0.25">
      <c r="A29">
        <v>27</v>
      </c>
      <c r="B29" t="s">
        <v>31</v>
      </c>
      <c r="C29" s="11" t="e">
        <f>VLOOKUP(B29,#REF!,10,FALSE)/1000</f>
        <v>#REF!</v>
      </c>
      <c r="D29" s="11" t="e">
        <f>VLOOKUP(B29,#REF!,8,FALSE)/1000</f>
        <v>#REF!</v>
      </c>
      <c r="E29" s="13" t="e">
        <f t="shared" si="0"/>
        <v>#REF!</v>
      </c>
    </row>
    <row r="30" spans="1:5" x14ac:dyDescent="0.25">
      <c r="A30">
        <v>28</v>
      </c>
      <c r="B30" t="s">
        <v>32</v>
      </c>
      <c r="C30" s="11" t="e">
        <f>VLOOKUP(B30,#REF!,10,FALSE)/1000</f>
        <v>#REF!</v>
      </c>
      <c r="D30" s="11" t="e">
        <f>VLOOKUP(B30,#REF!,8,FALSE)/1000</f>
        <v>#REF!</v>
      </c>
      <c r="E30" s="13" t="e">
        <f t="shared" si="0"/>
        <v>#REF!</v>
      </c>
    </row>
    <row r="31" spans="1:5" x14ac:dyDescent="0.25">
      <c r="A31">
        <v>29</v>
      </c>
      <c r="B31" t="s">
        <v>33</v>
      </c>
      <c r="C31" s="11" t="e">
        <f>VLOOKUP(B31,#REF!,10,FALSE)/1000</f>
        <v>#REF!</v>
      </c>
      <c r="D31" s="11" t="e">
        <f>VLOOKUP(B31,#REF!,8,FALSE)/1000</f>
        <v>#REF!</v>
      </c>
      <c r="E31" s="13" t="e">
        <f t="shared" si="0"/>
        <v>#REF!</v>
      </c>
    </row>
    <row r="32" spans="1:5" x14ac:dyDescent="0.25">
      <c r="A32">
        <v>30</v>
      </c>
      <c r="B32" t="s">
        <v>34</v>
      </c>
      <c r="C32" s="11" t="e">
        <f>VLOOKUP(B32,#REF!,10,FALSE)/1000</f>
        <v>#REF!</v>
      </c>
      <c r="D32" s="11" t="e">
        <f>VLOOKUP(B32,#REF!,8,FALSE)/1000</f>
        <v>#REF!</v>
      </c>
      <c r="E32" s="13" t="e">
        <f t="shared" si="0"/>
        <v>#REF!</v>
      </c>
    </row>
    <row r="33" spans="1:5" x14ac:dyDescent="0.25">
      <c r="A33">
        <v>31</v>
      </c>
      <c r="B33" t="s">
        <v>35</v>
      </c>
      <c r="C33" s="11" t="e">
        <f>VLOOKUP(B33,#REF!,10,FALSE)/1000</f>
        <v>#REF!</v>
      </c>
      <c r="D33" s="11" t="e">
        <f>VLOOKUP(B33,#REF!,8,FALSE)/1000</f>
        <v>#REF!</v>
      </c>
      <c r="E33" s="13" t="e">
        <f t="shared" si="0"/>
        <v>#REF!</v>
      </c>
    </row>
    <row r="34" spans="1:5" x14ac:dyDescent="0.25">
      <c r="A34">
        <v>32</v>
      </c>
      <c r="B34" t="s">
        <v>36</v>
      </c>
      <c r="C34" s="11" t="e">
        <f>VLOOKUP(B34,#REF!,10,FALSE)/1000</f>
        <v>#REF!</v>
      </c>
      <c r="D34" s="11" t="e">
        <f>VLOOKUP(B34,#REF!,8,FALSE)/1000</f>
        <v>#REF!</v>
      </c>
      <c r="E34" s="13" t="e">
        <f t="shared" si="0"/>
        <v>#REF!</v>
      </c>
    </row>
    <row r="35" spans="1:5" x14ac:dyDescent="0.25">
      <c r="A35">
        <v>33</v>
      </c>
      <c r="B35" t="s">
        <v>37</v>
      </c>
      <c r="C35" s="11" t="e">
        <f>VLOOKUP(B35,#REF!,10,FALSE)/1000</f>
        <v>#REF!</v>
      </c>
      <c r="D35" s="11" t="e">
        <f>VLOOKUP(B35,#REF!,8,FALSE)/1000</f>
        <v>#REF!</v>
      </c>
      <c r="E35" s="13" t="e">
        <f t="shared" si="0"/>
        <v>#REF!</v>
      </c>
    </row>
    <row r="36" spans="1:5" x14ac:dyDescent="0.25">
      <c r="A36">
        <v>34</v>
      </c>
      <c r="B36" t="s">
        <v>38</v>
      </c>
      <c r="C36" s="11" t="e">
        <f>VLOOKUP(B36,#REF!,10,FALSE)/1000</f>
        <v>#REF!</v>
      </c>
      <c r="D36" s="11" t="e">
        <f>VLOOKUP(B36,#REF!,8,FALSE)/1000</f>
        <v>#REF!</v>
      </c>
      <c r="E36" s="13" t="e">
        <f t="shared" si="0"/>
        <v>#REF!</v>
      </c>
    </row>
    <row r="37" spans="1:5" x14ac:dyDescent="0.25">
      <c r="A37">
        <v>35</v>
      </c>
      <c r="B37" t="s">
        <v>39</v>
      </c>
      <c r="C37" s="11" t="e">
        <f>VLOOKUP(B37,#REF!,10,FALSE)/1000</f>
        <v>#REF!</v>
      </c>
      <c r="D37" s="11" t="e">
        <f>VLOOKUP(B37,#REF!,8,FALSE)/1000</f>
        <v>#REF!</v>
      </c>
      <c r="E37" s="13" t="e">
        <f t="shared" si="0"/>
        <v>#REF!</v>
      </c>
    </row>
    <row r="38" spans="1:5" x14ac:dyDescent="0.25">
      <c r="A38">
        <v>36</v>
      </c>
      <c r="B38" t="s">
        <v>40</v>
      </c>
      <c r="C38" s="11" t="e">
        <f>VLOOKUP(B38,#REF!,10,FALSE)/1000</f>
        <v>#REF!</v>
      </c>
      <c r="D38" s="11" t="e">
        <f>VLOOKUP(B38,#REF!,8,FALSE)/1000</f>
        <v>#REF!</v>
      </c>
      <c r="E38" s="13" t="e">
        <f t="shared" si="0"/>
        <v>#REF!</v>
      </c>
    </row>
    <row r="39" spans="1:5" x14ac:dyDescent="0.25">
      <c r="A39">
        <v>37</v>
      </c>
      <c r="B39" t="s">
        <v>41</v>
      </c>
      <c r="C39" s="11" t="e">
        <f>VLOOKUP(B39,#REF!,10,FALSE)/1000</f>
        <v>#REF!</v>
      </c>
      <c r="D39" s="11" t="e">
        <f>VLOOKUP(B39,#REF!,8,FALSE)/1000</f>
        <v>#REF!</v>
      </c>
      <c r="E39" s="13" t="e">
        <f t="shared" si="0"/>
        <v>#REF!</v>
      </c>
    </row>
    <row r="40" spans="1:5" x14ac:dyDescent="0.25">
      <c r="A40">
        <v>38</v>
      </c>
      <c r="B40" t="s">
        <v>42</v>
      </c>
      <c r="C40" s="11">
        <v>4382.1629999999996</v>
      </c>
      <c r="D40" s="11">
        <v>2808.5540000000001</v>
      </c>
      <c r="E40" s="13">
        <f t="shared" si="0"/>
        <v>0.56029152368086899</v>
      </c>
    </row>
    <row r="41" spans="1:5" x14ac:dyDescent="0.25">
      <c r="A41">
        <v>40</v>
      </c>
      <c r="B41" t="s">
        <v>44</v>
      </c>
      <c r="C41" s="11">
        <v>370</v>
      </c>
      <c r="D41" s="11">
        <v>164</v>
      </c>
      <c r="E41" s="13">
        <f t="shared" si="0"/>
        <v>1.2560975609756095</v>
      </c>
    </row>
    <row r="42" spans="1:5" x14ac:dyDescent="0.25">
      <c r="A42">
        <v>41</v>
      </c>
      <c r="B42" t="s">
        <v>45</v>
      </c>
      <c r="C42" s="11">
        <v>2368.723</v>
      </c>
      <c r="D42" s="11">
        <v>783.08600000000001</v>
      </c>
      <c r="E42" s="13">
        <f t="shared" si="0"/>
        <v>2.024856784567723</v>
      </c>
    </row>
    <row r="43" spans="1:5" x14ac:dyDescent="0.25">
      <c r="A43">
        <v>42</v>
      </c>
      <c r="B43" t="s">
        <v>46</v>
      </c>
      <c r="C43" s="11">
        <v>2875.2310000000002</v>
      </c>
      <c r="D43" s="11">
        <v>2387.4949999999999</v>
      </c>
      <c r="E43" s="13">
        <f t="shared" si="0"/>
        <v>0.20428775767069673</v>
      </c>
    </row>
    <row r="44" spans="1:5" x14ac:dyDescent="0.25">
      <c r="A44">
        <v>43</v>
      </c>
      <c r="B44" t="s">
        <v>47</v>
      </c>
      <c r="C44" s="11">
        <v>980.30799999999999</v>
      </c>
      <c r="D44" s="11">
        <v>740.49800000000005</v>
      </c>
      <c r="E44" s="13">
        <f t="shared" si="0"/>
        <v>0.32384962552228358</v>
      </c>
    </row>
    <row r="45" spans="1:5" x14ac:dyDescent="0.25">
      <c r="A45">
        <v>44</v>
      </c>
      <c r="B45" t="s">
        <v>48</v>
      </c>
      <c r="C45" s="11">
        <v>1654.5129999999999</v>
      </c>
      <c r="D45" s="11">
        <v>1564.5050000000001</v>
      </c>
      <c r="E45" s="13">
        <f t="shared" si="0"/>
        <v>5.7531295841176444E-2</v>
      </c>
    </row>
    <row r="46" spans="1:5" x14ac:dyDescent="0.25">
      <c r="A46">
        <v>45</v>
      </c>
      <c r="B46" t="s">
        <v>49</v>
      </c>
      <c r="C46" s="11">
        <v>2977.5680000000002</v>
      </c>
      <c r="D46" s="11">
        <v>2288.8560000000002</v>
      </c>
      <c r="E46" s="13">
        <f t="shared" si="0"/>
        <v>0.3008979158147127</v>
      </c>
    </row>
    <row r="47" spans="1:5" x14ac:dyDescent="0.25">
      <c r="A47">
        <v>46</v>
      </c>
      <c r="B47" t="s">
        <v>50</v>
      </c>
      <c r="C47" s="11">
        <v>76.093000000000004</v>
      </c>
      <c r="D47" s="11">
        <v>66.037999999999997</v>
      </c>
      <c r="E47" s="13">
        <f t="shared" si="0"/>
        <v>0.15226081952815052</v>
      </c>
    </row>
    <row r="48" spans="1:5" x14ac:dyDescent="0.25">
      <c r="A48">
        <v>47</v>
      </c>
      <c r="B48" t="s">
        <v>51</v>
      </c>
      <c r="C48" s="11">
        <v>639.45100000000002</v>
      </c>
      <c r="D48" s="11">
        <v>216.21700000000001</v>
      </c>
      <c r="E48" s="13">
        <f t="shared" si="0"/>
        <v>1.9574501542431908</v>
      </c>
    </row>
    <row r="49" spans="1:5" x14ac:dyDescent="0.25">
      <c r="A49">
        <v>48</v>
      </c>
      <c r="B49" t="s">
        <v>52</v>
      </c>
      <c r="C49" s="11">
        <v>133.37200000000001</v>
      </c>
      <c r="D49" s="11">
        <v>80.004999999999995</v>
      </c>
      <c r="E49" s="13">
        <f t="shared" si="0"/>
        <v>0.66704580963689786</v>
      </c>
    </row>
    <row r="50" spans="1:5" x14ac:dyDescent="0.25">
      <c r="A50">
        <v>49</v>
      </c>
      <c r="B50" s="10" t="s">
        <v>53</v>
      </c>
      <c r="C50" s="11">
        <v>3573.7013230915431</v>
      </c>
      <c r="D50" s="11">
        <v>2192.3670000000002</v>
      </c>
      <c r="E50" s="14">
        <f t="shared" si="0"/>
        <v>0.63006527788985278</v>
      </c>
    </row>
    <row r="51" spans="1:5" x14ac:dyDescent="0.25">
      <c r="A51">
        <v>50</v>
      </c>
      <c r="B51" t="s">
        <v>54</v>
      </c>
      <c r="C51" s="11">
        <v>10066.319982999999</v>
      </c>
      <c r="D51" s="11">
        <v>6316.3860000000004</v>
      </c>
      <c r="E51" s="13">
        <f t="shared" si="0"/>
        <v>0.59368347390422294</v>
      </c>
    </row>
    <row r="52" spans="1:5" x14ac:dyDescent="0.25">
      <c r="A52">
        <v>51</v>
      </c>
      <c r="B52" t="s">
        <v>55</v>
      </c>
      <c r="C52" s="11">
        <v>1025.796</v>
      </c>
      <c r="D52" s="11">
        <v>594.11300000000006</v>
      </c>
      <c r="E52" s="13">
        <f t="shared" si="0"/>
        <v>0.72660083182828838</v>
      </c>
    </row>
    <row r="53" spans="1:5" x14ac:dyDescent="0.25">
      <c r="A53">
        <v>52</v>
      </c>
      <c r="B53" t="s">
        <v>56</v>
      </c>
      <c r="C53" s="11">
        <v>3914.1521434300003</v>
      </c>
      <c r="D53" s="11">
        <v>3366.7588318099997</v>
      </c>
      <c r="E53" s="13">
        <f t="shared" si="0"/>
        <v>0.16258762179461406</v>
      </c>
    </row>
    <row r="54" spans="1:5" x14ac:dyDescent="0.25">
      <c r="A54">
        <v>53</v>
      </c>
      <c r="B54" t="s">
        <v>57</v>
      </c>
      <c r="C54" s="11">
        <v>1089.1989739999999</v>
      </c>
      <c r="D54" s="11">
        <v>207.953</v>
      </c>
      <c r="E54" s="13">
        <f t="shared" si="0"/>
        <v>4.2377170514491249</v>
      </c>
    </row>
    <row r="55" spans="1:5" x14ac:dyDescent="0.25">
      <c r="A55">
        <v>54</v>
      </c>
      <c r="B55" t="s">
        <v>58</v>
      </c>
      <c r="C55" s="11">
        <v>237.07499999999999</v>
      </c>
      <c r="D55" s="11">
        <v>202.20099999999999</v>
      </c>
      <c r="E55" s="13">
        <f t="shared" si="0"/>
        <v>0.17247194623171991</v>
      </c>
    </row>
    <row r="56" spans="1:5" x14ac:dyDescent="0.25">
      <c r="A56">
        <v>55</v>
      </c>
      <c r="B56" t="s">
        <v>59</v>
      </c>
      <c r="C56" s="11">
        <v>1926.5989999999999</v>
      </c>
      <c r="D56" s="11">
        <v>1456.356</v>
      </c>
      <c r="E56" s="13">
        <f t="shared" si="0"/>
        <v>0.32289014499202118</v>
      </c>
    </row>
    <row r="57" spans="1:5" x14ac:dyDescent="0.25">
      <c r="A57">
        <v>56</v>
      </c>
      <c r="B57" t="s">
        <v>60</v>
      </c>
      <c r="C57" s="11">
        <v>4960.1229999999996</v>
      </c>
      <c r="D57" s="11">
        <v>4330.527</v>
      </c>
      <c r="E57" s="13">
        <f t="shared" si="0"/>
        <v>0.145385538526835</v>
      </c>
    </row>
    <row r="58" spans="1:5" x14ac:dyDescent="0.25">
      <c r="A58">
        <v>57</v>
      </c>
      <c r="B58" t="s">
        <v>85</v>
      </c>
      <c r="C58" s="11">
        <v>6977.7019130000008</v>
      </c>
      <c r="D58" s="11">
        <v>5786.2709999999997</v>
      </c>
      <c r="E58" s="13">
        <f t="shared" si="0"/>
        <v>0.20590651785925695</v>
      </c>
    </row>
    <row r="59" spans="1:5" x14ac:dyDescent="0.25">
      <c r="A59">
        <v>58</v>
      </c>
      <c r="B59" t="s">
        <v>61</v>
      </c>
      <c r="C59" s="11">
        <v>204.768</v>
      </c>
      <c r="D59" s="11">
        <v>163.08199999999999</v>
      </c>
      <c r="E59" s="13">
        <f t="shared" si="0"/>
        <v>0.25561374032695205</v>
      </c>
    </row>
    <row r="60" spans="1:5" x14ac:dyDescent="0.25">
      <c r="A60">
        <v>59</v>
      </c>
      <c r="B60" t="s">
        <v>62</v>
      </c>
      <c r="C60" s="11">
        <v>877.99699999999996</v>
      </c>
      <c r="D60" s="11">
        <v>785.33900000000006</v>
      </c>
      <c r="E60" s="13">
        <f t="shared" si="0"/>
        <v>0.1179847174277604</v>
      </c>
    </row>
    <row r="61" spans="1:5" x14ac:dyDescent="0.25">
      <c r="A61">
        <v>60</v>
      </c>
      <c r="B61" t="s">
        <v>63</v>
      </c>
      <c r="C61" s="11">
        <v>1144.913</v>
      </c>
      <c r="D61" s="11">
        <v>1313.373</v>
      </c>
      <c r="E61" s="13">
        <f t="shared" si="0"/>
        <v>-0.12826516153446132</v>
      </c>
    </row>
    <row r="62" spans="1:5" x14ac:dyDescent="0.25">
      <c r="A62">
        <v>61</v>
      </c>
      <c r="B62" t="s">
        <v>64</v>
      </c>
      <c r="C62" s="11">
        <v>2335.0509999999999</v>
      </c>
      <c r="D62" s="11">
        <v>1508.027</v>
      </c>
      <c r="E62" s="13">
        <f t="shared" si="0"/>
        <v>0.54841458408901156</v>
      </c>
    </row>
    <row r="63" spans="1:5" x14ac:dyDescent="0.25">
      <c r="A63">
        <v>62</v>
      </c>
      <c r="B63" t="s">
        <v>65</v>
      </c>
      <c r="C63" s="11">
        <v>7145.1369999999997</v>
      </c>
      <c r="D63" s="11">
        <v>3699.5610000000001</v>
      </c>
      <c r="E63" s="13">
        <f t="shared" si="0"/>
        <v>0.93134725985056055</v>
      </c>
    </row>
    <row r="64" spans="1:5" x14ac:dyDescent="0.25">
      <c r="A64">
        <v>63</v>
      </c>
      <c r="B64" t="s">
        <v>66</v>
      </c>
      <c r="C64" s="11">
        <v>1226.2760000000001</v>
      </c>
      <c r="D64" s="11">
        <v>897.06299999999999</v>
      </c>
      <c r="E64" s="13">
        <f t="shared" si="0"/>
        <v>0.36698983237520677</v>
      </c>
    </row>
    <row r="65" spans="1:5" x14ac:dyDescent="0.25">
      <c r="A65">
        <v>64</v>
      </c>
      <c r="B65" t="s">
        <v>67</v>
      </c>
      <c r="C65" s="11">
        <v>426.6</v>
      </c>
      <c r="D65" s="11">
        <v>624.48400000000004</v>
      </c>
      <c r="E65" s="13">
        <f t="shared" si="0"/>
        <v>-0.3168760128361976</v>
      </c>
    </row>
    <row r="66" spans="1:5" x14ac:dyDescent="0.25">
      <c r="A66">
        <v>65</v>
      </c>
      <c r="B66" t="s">
        <v>68</v>
      </c>
      <c r="C66" s="11">
        <v>5391.7275826650948</v>
      </c>
      <c r="D66" s="11">
        <v>3614.3752050249977</v>
      </c>
      <c r="E66" s="13">
        <f t="shared" si="0"/>
        <v>0.49174539908559511</v>
      </c>
    </row>
    <row r="67" spans="1:5" x14ac:dyDescent="0.25">
      <c r="A67">
        <v>66</v>
      </c>
      <c r="B67" t="s">
        <v>69</v>
      </c>
      <c r="C67" s="11">
        <v>3513.4470000000001</v>
      </c>
      <c r="D67" s="11">
        <v>1738.7339999999999</v>
      </c>
      <c r="E67" s="13">
        <f t="shared" ref="E67" si="1">C67/D67-1</f>
        <v>1.0206926418877185</v>
      </c>
    </row>
    <row r="68" spans="1:5" x14ac:dyDescent="0.25">
      <c r="B68" t="s">
        <v>94</v>
      </c>
      <c r="C68" s="11" t="e">
        <f>VLOOKUP(B68,#REF!,10,FALSE)/1000</f>
        <v>#REF!</v>
      </c>
      <c r="D68" s="11">
        <v>0</v>
      </c>
      <c r="E68" s="35" t="s">
        <v>95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25A5-5580-4B69-BB60-86F0AB72BCA8}">
  <dimension ref="A1:R48"/>
  <sheetViews>
    <sheetView workbookViewId="0">
      <selection activeCell="M9" sqref="M9"/>
    </sheetView>
  </sheetViews>
  <sheetFormatPr defaultRowHeight="15" x14ac:dyDescent="0.25"/>
  <cols>
    <col min="2" max="2" width="95.7109375" customWidth="1"/>
    <col min="3" max="4" width="9.140625" style="11"/>
    <col min="5" max="5" width="9.140625" style="48"/>
    <col min="6" max="7" width="9.140625" style="11"/>
    <col min="8" max="8" width="9.140625" style="48"/>
    <col min="10" max="10" width="15.7109375" style="58" customWidth="1"/>
  </cols>
  <sheetData>
    <row r="1" spans="1:10" s="35" customFormat="1" x14ac:dyDescent="0.25">
      <c r="A1" s="42" t="s">
        <v>113</v>
      </c>
      <c r="J1" s="61"/>
    </row>
    <row r="2" spans="1:10" s="35" customFormat="1" x14ac:dyDescent="0.25">
      <c r="A2" s="107" t="s">
        <v>2</v>
      </c>
      <c r="B2" s="107" t="s">
        <v>0</v>
      </c>
      <c r="C2" s="117" t="s">
        <v>86</v>
      </c>
      <c r="D2" s="117"/>
      <c r="E2" s="117"/>
      <c r="F2" s="117" t="s">
        <v>77</v>
      </c>
      <c r="G2" s="117"/>
      <c r="H2" s="117"/>
      <c r="I2" s="117" t="s">
        <v>109</v>
      </c>
      <c r="J2" s="61"/>
    </row>
    <row r="3" spans="1:10" s="35" customFormat="1" ht="101.25" x14ac:dyDescent="0.25">
      <c r="A3" s="107"/>
      <c r="B3" s="107"/>
      <c r="C3" s="47" t="s">
        <v>110</v>
      </c>
      <c r="D3" s="47" t="s">
        <v>111</v>
      </c>
      <c r="E3" s="47" t="s">
        <v>112</v>
      </c>
      <c r="F3" s="47" t="s">
        <v>110</v>
      </c>
      <c r="G3" s="47" t="s">
        <v>111</v>
      </c>
      <c r="H3" s="47" t="s">
        <v>112</v>
      </c>
      <c r="I3" s="117"/>
      <c r="J3" s="61"/>
    </row>
    <row r="4" spans="1:10" x14ac:dyDescent="0.25">
      <c r="A4" s="29">
        <v>1</v>
      </c>
      <c r="B4" s="62" t="s">
        <v>43</v>
      </c>
      <c r="C4" s="20">
        <v>2904.85861312</v>
      </c>
      <c r="D4" s="20">
        <v>2734.01250304</v>
      </c>
      <c r="E4" s="20" t="s">
        <v>84</v>
      </c>
      <c r="F4" s="20">
        <v>2015.1103565445501</v>
      </c>
      <c r="G4" s="20">
        <v>1718.52205782537</v>
      </c>
      <c r="H4" s="20" t="s">
        <v>84</v>
      </c>
      <c r="I4" s="30">
        <f>(C4/F4-1)*100</f>
        <v>44.153822825920216</v>
      </c>
      <c r="J4" s="58">
        <v>7703381419</v>
      </c>
    </row>
    <row r="5" spans="1:10" x14ac:dyDescent="0.25">
      <c r="A5" s="29">
        <v>2</v>
      </c>
      <c r="B5" s="62" t="s">
        <v>17</v>
      </c>
      <c r="C5" s="20" t="e">
        <f>VLOOKUP(B5,#REF!,10,FALSE)/1000</f>
        <v>#REF!</v>
      </c>
      <c r="D5" s="20" t="e">
        <f>VLOOKUP(B5,#REF!,14,FALSE)/1000</f>
        <v>#REF!</v>
      </c>
      <c r="E5" s="20" t="e">
        <f>VLOOKUP(B5,#REF!,17,FALSE)/1000</f>
        <v>#REF!</v>
      </c>
      <c r="F5" s="20" t="e">
        <f>VLOOKUP(B5,#REF!,8,FALSE)/1000</f>
        <v>#REF!</v>
      </c>
      <c r="G5" s="20" t="e">
        <f>VLOOKUP(B5,#REF!,12,FALSE)/1000</f>
        <v>#REF!</v>
      </c>
      <c r="H5" s="20" t="e">
        <f>VLOOKUP(B5,#REF!,15,FALSE)/1000</f>
        <v>#REF!</v>
      </c>
      <c r="I5" s="30" t="e">
        <f t="shared" ref="I5:I48" si="0">(C5/F5-1)*100</f>
        <v>#REF!</v>
      </c>
      <c r="J5" s="58">
        <v>2310981029</v>
      </c>
    </row>
    <row r="6" spans="1:10" x14ac:dyDescent="0.25">
      <c r="A6" s="29">
        <v>3</v>
      </c>
      <c r="B6" s="62" t="s">
        <v>18</v>
      </c>
      <c r="C6" s="20" t="e">
        <f>VLOOKUP(B6,#REF!,10,FALSE)/1000</f>
        <v>#REF!</v>
      </c>
      <c r="D6" s="20" t="e">
        <f>VLOOKUP(B6,#REF!,14,FALSE)/1000</f>
        <v>#REF!</v>
      </c>
      <c r="E6" s="20" t="e">
        <f>VLOOKUP(B6,#REF!,17,FALSE)/1000</f>
        <v>#REF!</v>
      </c>
      <c r="F6" s="20" t="e">
        <f>VLOOKUP(B6,#REF!,8,FALSE)/1000</f>
        <v>#REF!</v>
      </c>
      <c r="G6" s="20" t="e">
        <f>VLOOKUP(B6,#REF!,12,FALSE)/1000</f>
        <v>#REF!</v>
      </c>
      <c r="H6" s="20" t="e">
        <f>VLOOKUP(B6,#REF!,15,FALSE)/1000</f>
        <v>#REF!</v>
      </c>
      <c r="I6" s="30" t="e">
        <f t="shared" si="0"/>
        <v>#REF!</v>
      </c>
      <c r="J6" s="58">
        <v>9102023109</v>
      </c>
    </row>
    <row r="7" spans="1:10" x14ac:dyDescent="0.25">
      <c r="A7" s="29">
        <v>4</v>
      </c>
      <c r="B7" s="62" t="s">
        <v>30</v>
      </c>
      <c r="C7" s="20" t="e">
        <f>VLOOKUP(B7,#REF!,10,FALSE)/1000</f>
        <v>#REF!</v>
      </c>
      <c r="D7" s="20" t="e">
        <f>VLOOKUP(B7,#REF!,14,FALSE)/1000</f>
        <v>#REF!</v>
      </c>
      <c r="E7" s="20" t="e">
        <f>VLOOKUP(B7,#REF!,17,FALSE)/1000</f>
        <v>#REF!</v>
      </c>
      <c r="F7" s="20" t="e">
        <f>VLOOKUP(B7,#REF!,8,FALSE)/1000</f>
        <v>#REF!</v>
      </c>
      <c r="G7" s="20" t="e">
        <f>VLOOKUP(B7,#REF!,12,FALSE)/1000</f>
        <v>#REF!</v>
      </c>
      <c r="H7" s="20" t="e">
        <f>VLOOKUP(B7,#REF!,15,FALSE)/1000</f>
        <v>#REF!</v>
      </c>
      <c r="I7" s="30" t="e">
        <f t="shared" si="0"/>
        <v>#REF!</v>
      </c>
      <c r="J7" s="58">
        <v>6671118019</v>
      </c>
    </row>
    <row r="8" spans="1:10" x14ac:dyDescent="0.25">
      <c r="A8" s="29">
        <v>5</v>
      </c>
      <c r="B8" s="62" t="s">
        <v>34</v>
      </c>
      <c r="C8" s="20" t="e">
        <f>VLOOKUP(B8,#REF!,10,FALSE)/1000</f>
        <v>#REF!</v>
      </c>
      <c r="D8" s="20" t="e">
        <f>VLOOKUP(B8,#REF!,14,FALSE)/1000</f>
        <v>#REF!</v>
      </c>
      <c r="E8" s="20" t="e">
        <f>VLOOKUP(B8,#REF!,17,FALSE)/1000</f>
        <v>#REF!</v>
      </c>
      <c r="F8" s="20" t="e">
        <f>VLOOKUP(B8,#REF!,8,FALSE)/1000</f>
        <v>#REF!</v>
      </c>
      <c r="G8" s="20" t="e">
        <f>VLOOKUP(B8,#REF!,12,FALSE)/1000</f>
        <v>#REF!</v>
      </c>
      <c r="H8" s="20" t="e">
        <f>VLOOKUP(B8,#REF!,15,FALSE)/1000</f>
        <v>#REF!</v>
      </c>
      <c r="I8" s="30" t="e">
        <f t="shared" si="0"/>
        <v>#REF!</v>
      </c>
      <c r="J8" s="58">
        <v>1655259599</v>
      </c>
    </row>
    <row r="9" spans="1:10" x14ac:dyDescent="0.25">
      <c r="A9" s="29">
        <v>6</v>
      </c>
      <c r="B9" s="62" t="s">
        <v>27</v>
      </c>
      <c r="C9" s="20" t="e">
        <f>VLOOKUP(B9,#REF!,10,FALSE)/1000</f>
        <v>#REF!</v>
      </c>
      <c r="D9" s="20" t="e">
        <f>VLOOKUP(B9,#REF!,14,FALSE)/1000</f>
        <v>#REF!</v>
      </c>
      <c r="E9" s="20" t="e">
        <f>VLOOKUP(B9,#REF!,17,FALSE)/1000</f>
        <v>#REF!</v>
      </c>
      <c r="F9" s="20" t="e">
        <f>VLOOKUP(B9,#REF!,8,FALSE)/1000</f>
        <v>#REF!</v>
      </c>
      <c r="G9" s="20" t="e">
        <f>VLOOKUP(B9,#REF!,12,FALSE)/1000</f>
        <v>#REF!</v>
      </c>
      <c r="H9" s="20" t="e">
        <f>VLOOKUP(B9,#REF!,15,FALSE)/1000</f>
        <v>#REF!</v>
      </c>
      <c r="I9" s="30" t="e">
        <f t="shared" si="0"/>
        <v>#REF!</v>
      </c>
      <c r="J9" s="58">
        <v>6164072742</v>
      </c>
    </row>
    <row r="10" spans="1:10" x14ac:dyDescent="0.25">
      <c r="A10" s="29">
        <v>7</v>
      </c>
      <c r="B10" s="62" t="s">
        <v>35</v>
      </c>
      <c r="C10" s="20" t="e">
        <f>VLOOKUP(B10,#REF!,10,FALSE)/1000</f>
        <v>#REF!</v>
      </c>
      <c r="D10" s="20" t="e">
        <f>VLOOKUP(B10,#REF!,14,FALSE)/1000</f>
        <v>#REF!</v>
      </c>
      <c r="E10" s="20" t="e">
        <f>VLOOKUP(B10,#REF!,17,FALSE)/1000</f>
        <v>#REF!</v>
      </c>
      <c r="F10" s="20" t="e">
        <f>VLOOKUP(B10,#REF!,8,FALSE)/1000</f>
        <v>#REF!</v>
      </c>
      <c r="G10" s="20" t="e">
        <f>VLOOKUP(B10,#REF!,12,FALSE)/1000</f>
        <v>#REF!</v>
      </c>
      <c r="H10" s="20" t="e">
        <f>VLOOKUP(B10,#REF!,15,FALSE)/1000</f>
        <v>#REF!</v>
      </c>
      <c r="I10" s="30" t="e">
        <f t="shared" si="0"/>
        <v>#REF!</v>
      </c>
      <c r="J10" s="58">
        <v>1831045838</v>
      </c>
    </row>
    <row r="11" spans="1:10" x14ac:dyDescent="0.25">
      <c r="A11" s="29">
        <v>8</v>
      </c>
      <c r="B11" s="62" t="s">
        <v>38</v>
      </c>
      <c r="C11" s="20" t="e">
        <f>VLOOKUP(B11,#REF!,10,FALSE)/1000</f>
        <v>#REF!</v>
      </c>
      <c r="D11" s="20" t="e">
        <f>VLOOKUP(B11,#REF!,14,FALSE)/1000</f>
        <v>#REF!</v>
      </c>
      <c r="E11" s="20" t="e">
        <f>VLOOKUP(B11,#REF!,17,FALSE)/1000</f>
        <v>#REF!</v>
      </c>
      <c r="F11" s="20" t="e">
        <f>VLOOKUP(B11,#REF!,8,FALSE)/1000</f>
        <v>#REF!</v>
      </c>
      <c r="G11" s="20" t="e">
        <f>VLOOKUP(B11,#REF!,12,FALSE)/1000</f>
        <v>#REF!</v>
      </c>
      <c r="H11" s="20" t="e">
        <f>VLOOKUP(B11,#REF!,15,FALSE)/1000</f>
        <v>#REF!</v>
      </c>
      <c r="I11" s="30" t="e">
        <f t="shared" si="0"/>
        <v>#REF!</v>
      </c>
      <c r="J11" s="58">
        <v>2130058291</v>
      </c>
    </row>
    <row r="12" spans="1:10" x14ac:dyDescent="0.25">
      <c r="A12" s="29">
        <v>9</v>
      </c>
      <c r="B12" s="62" t="s">
        <v>29</v>
      </c>
      <c r="C12" s="20" t="e">
        <f>VLOOKUP(B12,#REF!,10,FALSE)/1000</f>
        <v>#REF!</v>
      </c>
      <c r="D12" s="20" t="e">
        <f>VLOOKUP(B12,#REF!,14,FALSE)/1000</f>
        <v>#REF!</v>
      </c>
      <c r="E12" s="20" t="e">
        <f>VLOOKUP(B12,#REF!,17,FALSE)/1000</f>
        <v>#REF!</v>
      </c>
      <c r="F12" s="20" t="e">
        <f>VLOOKUP(B12,#REF!,8,FALSE)/1000</f>
        <v>#REF!</v>
      </c>
      <c r="G12" s="20" t="e">
        <f>VLOOKUP(B12,#REF!,12,FALSE)/1000</f>
        <v>#REF!</v>
      </c>
      <c r="H12" s="20" t="e">
        <f>VLOOKUP(B12,#REF!,15,FALSE)/1000</f>
        <v>#REF!</v>
      </c>
      <c r="I12" s="30" t="e">
        <f t="shared" si="0"/>
        <v>#REF!</v>
      </c>
      <c r="J12" s="58">
        <v>1435296482</v>
      </c>
    </row>
    <row r="13" spans="1:10" x14ac:dyDescent="0.25">
      <c r="A13" s="29">
        <v>10</v>
      </c>
      <c r="B13" s="62" t="s">
        <v>39</v>
      </c>
      <c r="C13" s="20" t="e">
        <f>VLOOKUP(B13,#REF!,10,FALSE)/1000</f>
        <v>#REF!</v>
      </c>
      <c r="D13" s="20" t="e">
        <f>VLOOKUP(B13,#REF!,14,FALSE)/1000</f>
        <v>#REF!</v>
      </c>
      <c r="E13" s="20" t="e">
        <f>VLOOKUP(B13,#REF!,17,FALSE)/1000</f>
        <v>#REF!</v>
      </c>
      <c r="F13" s="20" t="e">
        <f>VLOOKUP(B13,#REF!,8,FALSE)/1000</f>
        <v>#REF!</v>
      </c>
      <c r="G13" s="20" t="e">
        <f>VLOOKUP(B13,#REF!,12,FALSE)/1000</f>
        <v>#REF!</v>
      </c>
      <c r="H13" s="20" t="e">
        <f>VLOOKUP(B13,#REF!,15,FALSE)/1000</f>
        <v>#REF!</v>
      </c>
      <c r="I13" s="30" t="e">
        <f t="shared" si="0"/>
        <v>#REF!</v>
      </c>
      <c r="J13" s="58">
        <v>8601042850</v>
      </c>
    </row>
    <row r="14" spans="1:10" x14ac:dyDescent="0.25">
      <c r="A14" s="29">
        <v>11</v>
      </c>
      <c r="B14" s="62" t="s">
        <v>32</v>
      </c>
      <c r="C14" s="20" t="e">
        <f>VLOOKUP(B14,#REF!,10,FALSE)/1000</f>
        <v>#REF!</v>
      </c>
      <c r="D14" s="20" t="e">
        <f>VLOOKUP(B14,#REF!,14,FALSE)/1000</f>
        <v>#REF!</v>
      </c>
      <c r="E14" s="20" t="e">
        <f>VLOOKUP(B14,#REF!,17,FALSE)/1000</f>
        <v>#REF!</v>
      </c>
      <c r="F14" s="20" t="e">
        <f>VLOOKUP(B14,#REF!,8,FALSE)/1000</f>
        <v>#REF!</v>
      </c>
      <c r="G14" s="20" t="e">
        <f>VLOOKUP(B14,#REF!,12,FALSE)/1000</f>
        <v>#REF!</v>
      </c>
      <c r="H14" s="20" t="e">
        <f>VLOOKUP(B14,#REF!,15,FALSE)/1000</f>
        <v>#REF!</v>
      </c>
      <c r="I14" s="30" t="e">
        <f t="shared" si="0"/>
        <v>#REF!</v>
      </c>
      <c r="J14" s="58">
        <v>2634091033</v>
      </c>
    </row>
    <row r="15" spans="1:10" x14ac:dyDescent="0.25">
      <c r="A15" s="29">
        <v>12</v>
      </c>
      <c r="B15" s="62" t="s">
        <v>24</v>
      </c>
      <c r="C15" s="20" t="e">
        <f>VLOOKUP(B15,#REF!,10,FALSE)/1000</f>
        <v>#REF!</v>
      </c>
      <c r="D15" s="20" t="e">
        <f>VLOOKUP(B15,#REF!,14,FALSE)/1000</f>
        <v>#REF!</v>
      </c>
      <c r="E15" s="20" t="e">
        <f>VLOOKUP(B15,#REF!,17,FALSE)/1000</f>
        <v>#REF!</v>
      </c>
      <c r="F15" s="20" t="e">
        <f>VLOOKUP(B15,#REF!,8,FALSE)/1000</f>
        <v>#REF!</v>
      </c>
      <c r="G15" s="20" t="e">
        <f>VLOOKUP(B15,#REF!,12,FALSE)/1000</f>
        <v>#REF!</v>
      </c>
      <c r="H15" s="20" t="e">
        <f>VLOOKUP(B15,#REF!,15,FALSE)/1000</f>
        <v>#REF!</v>
      </c>
      <c r="I15" s="30" t="e">
        <f t="shared" si="0"/>
        <v>#REF!</v>
      </c>
      <c r="J15" s="58">
        <v>5406570716</v>
      </c>
    </row>
    <row r="16" spans="1:10" x14ac:dyDescent="0.25">
      <c r="A16" s="29">
        <v>13</v>
      </c>
      <c r="B16" s="62" t="s">
        <v>16</v>
      </c>
      <c r="C16" s="20" t="e">
        <f>VLOOKUP(B16,#REF!,10,FALSE)/1000</f>
        <v>#REF!</v>
      </c>
      <c r="D16" s="20" t="e">
        <f>VLOOKUP(B16,#REF!,14,FALSE)/1000</f>
        <v>#REF!</v>
      </c>
      <c r="E16" s="20" t="e">
        <f>VLOOKUP(B16,#REF!,17,FALSE)/1000</f>
        <v>#REF!</v>
      </c>
      <c r="F16" s="20" t="e">
        <f>VLOOKUP(B16,#REF!,8,FALSE)/1000</f>
        <v>#REF!</v>
      </c>
      <c r="G16" s="20" t="e">
        <f>VLOOKUP(B16,#REF!,12,FALSE)/1000</f>
        <v>#REF!</v>
      </c>
      <c r="H16" s="20" t="e">
        <f>VLOOKUP(B16,#REF!,15,FALSE)/1000</f>
        <v>#REF!</v>
      </c>
      <c r="I16" s="30" t="e">
        <f t="shared" si="0"/>
        <v>#REF!</v>
      </c>
      <c r="J16" s="58">
        <v>4345045088</v>
      </c>
    </row>
    <row r="17" spans="1:18" x14ac:dyDescent="0.25">
      <c r="A17" s="29">
        <v>14</v>
      </c>
      <c r="B17" s="62" t="s">
        <v>23</v>
      </c>
      <c r="C17" s="20" t="e">
        <f>VLOOKUP(B17,#REF!,10,FALSE)/1000</f>
        <v>#REF!</v>
      </c>
      <c r="D17" s="20" t="e">
        <f>VLOOKUP(B17,#REF!,14,FALSE)/1000</f>
        <v>#REF!</v>
      </c>
      <c r="E17" s="20" t="e">
        <f>VLOOKUP(B17,#REF!,17,FALSE)/1000</f>
        <v>#REF!</v>
      </c>
      <c r="F17" s="20" t="e">
        <f>VLOOKUP(B17,#REF!,8,FALSE)/1000</f>
        <v>#REF!</v>
      </c>
      <c r="G17" s="20" t="e">
        <f>VLOOKUP(B17,#REF!,12,FALSE)/1000</f>
        <v>#REF!</v>
      </c>
      <c r="H17" s="20" t="e">
        <f>VLOOKUP(B17,#REF!,15,FALSE)/1000</f>
        <v>#REF!</v>
      </c>
      <c r="I17" s="30" t="e">
        <f t="shared" si="0"/>
        <v>#REF!</v>
      </c>
      <c r="J17" s="58">
        <v>5321059541</v>
      </c>
    </row>
    <row r="18" spans="1:18" x14ac:dyDescent="0.25">
      <c r="A18" s="29">
        <v>15</v>
      </c>
      <c r="B18" s="62" t="s">
        <v>5</v>
      </c>
      <c r="C18" s="20" t="e">
        <f>VLOOKUP(B18,#REF!,10,FALSE)/1000</f>
        <v>#REF!</v>
      </c>
      <c r="D18" s="20" t="e">
        <f>VLOOKUP(B18,#REF!,14,FALSE)/1000</f>
        <v>#REF!</v>
      </c>
      <c r="E18" s="20" t="e">
        <f>VLOOKUP(B18,#REF!,17,FALSE)/1000</f>
        <v>#REF!</v>
      </c>
      <c r="F18" s="20" t="e">
        <f>VLOOKUP(B18,#REF!,8,FALSE)/1000</f>
        <v>#REF!</v>
      </c>
      <c r="G18" s="20" t="e">
        <f>VLOOKUP(B18,#REF!,12,FALSE)/1000</f>
        <v>#REF!</v>
      </c>
      <c r="H18" s="20" t="e">
        <f>VLOOKUP(B18,#REF!,15,FALSE)/1000</f>
        <v>#REF!</v>
      </c>
      <c r="I18" s="30" t="e">
        <f t="shared" si="0"/>
        <v>#REF!</v>
      </c>
      <c r="J18" s="58">
        <v>2221171632</v>
      </c>
    </row>
    <row r="19" spans="1:18" x14ac:dyDescent="0.25">
      <c r="A19" s="29">
        <v>16</v>
      </c>
      <c r="B19" s="62" t="s">
        <v>22</v>
      </c>
      <c r="C19" s="20" t="e">
        <f>VLOOKUP(B19,#REF!,10,FALSE)/1000</f>
        <v>#REF!</v>
      </c>
      <c r="D19" s="20" t="e">
        <f>VLOOKUP(B19,#REF!,14,FALSE)/1000</f>
        <v>#REF!</v>
      </c>
      <c r="E19" s="20" t="e">
        <f>VLOOKUP(B19,#REF!,17,FALSE)/1000</f>
        <v>#REF!</v>
      </c>
      <c r="F19" s="20" t="e">
        <f>VLOOKUP(B19,#REF!,8,FALSE)/1000</f>
        <v>#REF!</v>
      </c>
      <c r="G19" s="20" t="e">
        <f>VLOOKUP(B19,#REF!,12,FALSE)/1000</f>
        <v>#REF!</v>
      </c>
      <c r="H19" s="20" t="e">
        <f>VLOOKUP(B19,#REF!,15,FALSE)/1000</f>
        <v>#REF!</v>
      </c>
      <c r="I19" s="30" t="e">
        <f t="shared" si="0"/>
        <v>#REF!</v>
      </c>
      <c r="J19" s="58" t="s">
        <v>138</v>
      </c>
    </row>
    <row r="20" spans="1:18" x14ac:dyDescent="0.25">
      <c r="A20" s="29">
        <v>17</v>
      </c>
      <c r="B20" s="62" t="s">
        <v>10</v>
      </c>
      <c r="C20" s="20" t="e">
        <f>VLOOKUP(B20,#REF!,10,FALSE)/1000</f>
        <v>#REF!</v>
      </c>
      <c r="D20" s="20" t="e">
        <f>VLOOKUP(B20,#REF!,14,FALSE)/1000</f>
        <v>#REF!</v>
      </c>
      <c r="E20" s="20" t="e">
        <f>VLOOKUP(B20,#REF!,17,FALSE)/1000</f>
        <v>#REF!</v>
      </c>
      <c r="F20" s="20" t="e">
        <f>VLOOKUP(B20,#REF!,8,FALSE)/1000</f>
        <v>#REF!</v>
      </c>
      <c r="G20" s="20" t="e">
        <f>VLOOKUP(B20,#REF!,12,FALSE)/1000</f>
        <v>#REF!</v>
      </c>
      <c r="H20" s="20" t="e">
        <f>VLOOKUP(B20,#REF!,15,FALSE)/1000</f>
        <v>#REF!</v>
      </c>
      <c r="I20" s="30" t="e">
        <f t="shared" si="0"/>
        <v>#REF!</v>
      </c>
      <c r="J20" s="58">
        <v>3525251257</v>
      </c>
    </row>
    <row r="21" spans="1:18" x14ac:dyDescent="0.25">
      <c r="A21" s="29">
        <v>18</v>
      </c>
      <c r="B21" s="62" t="s">
        <v>13</v>
      </c>
      <c r="C21" s="20" t="e">
        <f>VLOOKUP(B21,#REF!,10,FALSE)/1000</f>
        <v>#REF!</v>
      </c>
      <c r="D21" s="20" t="e">
        <f>VLOOKUP(B21,#REF!,14,FALSE)/1000</f>
        <v>#REF!</v>
      </c>
      <c r="E21" s="20" t="e">
        <f>VLOOKUP(B21,#REF!,17,FALSE)/1000</f>
        <v>#REF!</v>
      </c>
      <c r="F21" s="20" t="e">
        <f>VLOOKUP(B21,#REF!,8,FALSE)/1000</f>
        <v>#REF!</v>
      </c>
      <c r="G21" s="20" t="e">
        <f>VLOOKUP(B21,#REF!,12,FALSE)/1000</f>
        <v>#REF!</v>
      </c>
      <c r="H21" s="20" t="e">
        <f>VLOOKUP(B21,#REF!,15,FALSE)/1000</f>
        <v>#REF!</v>
      </c>
      <c r="I21" s="30" t="e">
        <f t="shared" si="0"/>
        <v>#REF!</v>
      </c>
      <c r="J21" s="58">
        <v>3801990027</v>
      </c>
    </row>
    <row r="22" spans="1:18" s="37" customFormat="1" x14ac:dyDescent="0.25">
      <c r="A22" s="66">
        <v>19</v>
      </c>
      <c r="B22" s="64" t="s">
        <v>7</v>
      </c>
      <c r="C22" s="33" t="e">
        <f>VLOOKUP(B22,#REF!,10,FALSE)/1000</f>
        <v>#REF!</v>
      </c>
      <c r="D22" s="33" t="e">
        <f>VLOOKUP(B22,#REF!,14,FALSE)/1000</f>
        <v>#REF!</v>
      </c>
      <c r="E22" s="33" t="e">
        <f>VLOOKUP(B22,#REF!,17,FALSE)/1000</f>
        <v>#REF!</v>
      </c>
      <c r="F22" s="33" t="e">
        <f>VLOOKUP(B22,#REF!,8,FALSE)/1000</f>
        <v>#REF!</v>
      </c>
      <c r="G22" s="33" t="e">
        <f>VLOOKUP(B22,#REF!,12,FALSE)/1000</f>
        <v>#REF!</v>
      </c>
      <c r="H22" s="33" t="e">
        <f>VLOOKUP(B22,#REF!,15,FALSE)/1000</f>
        <v>#REF!</v>
      </c>
      <c r="I22" s="63" t="e">
        <f t="shared" si="0"/>
        <v>#REF!</v>
      </c>
      <c r="J22" s="60">
        <v>2901204067</v>
      </c>
      <c r="L22"/>
      <c r="M22"/>
      <c r="N22"/>
      <c r="O22"/>
      <c r="P22"/>
      <c r="Q22"/>
      <c r="R22"/>
    </row>
    <row r="23" spans="1:18" x14ac:dyDescent="0.25">
      <c r="A23" s="29">
        <v>20</v>
      </c>
      <c r="B23" s="62" t="s">
        <v>21</v>
      </c>
      <c r="C23" s="20" t="e">
        <f>VLOOKUP(B23,#REF!,10,FALSE)/1000</f>
        <v>#REF!</v>
      </c>
      <c r="D23" s="20" t="e">
        <f>VLOOKUP(B23,#REF!,14,FALSE)/1000</f>
        <v>#REF!</v>
      </c>
      <c r="E23" s="20" t="e">
        <f>VLOOKUP(B23,#REF!,17,FALSE)/1000</f>
        <v>#REF!</v>
      </c>
      <c r="F23" s="20" t="e">
        <f>VLOOKUP(B23,#REF!,8,FALSE)/1000</f>
        <v>#REF!</v>
      </c>
      <c r="G23" s="20" t="e">
        <f>VLOOKUP(B23,#REF!,12,FALSE)/1000</f>
        <v>#REF!</v>
      </c>
      <c r="H23" s="20" t="e">
        <f>VLOOKUP(B23,#REF!,15,FALSE)/1000</f>
        <v>#REF!</v>
      </c>
      <c r="I23" s="30" t="e">
        <f t="shared" si="0"/>
        <v>#REF!</v>
      </c>
      <c r="J23" s="58">
        <v>4824047100</v>
      </c>
    </row>
    <row r="24" spans="1:18" x14ac:dyDescent="0.25">
      <c r="A24" s="29">
        <v>21</v>
      </c>
      <c r="B24" s="62" t="s">
        <v>14</v>
      </c>
      <c r="C24" s="20" t="e">
        <f>VLOOKUP(B24,#REF!,10,FALSE)/1000</f>
        <v>#REF!</v>
      </c>
      <c r="D24" s="20" t="e">
        <f>VLOOKUP(B24,#REF!,14,FALSE)/1000</f>
        <v>#REF!</v>
      </c>
      <c r="E24" s="20" t="e">
        <f>VLOOKUP(B24,#REF!,17,FALSE)/1000</f>
        <v>#REF!</v>
      </c>
      <c r="F24" s="20" t="e">
        <f>VLOOKUP(B24,#REF!,8,FALSE)/1000</f>
        <v>#REF!</v>
      </c>
      <c r="G24" s="20" t="e">
        <f>VLOOKUP(B24,#REF!,12,FALSE)/1000</f>
        <v>#REF!</v>
      </c>
      <c r="H24" s="20" t="e">
        <f>VLOOKUP(B24,#REF!,15,FALSE)/1000</f>
        <v>#REF!</v>
      </c>
      <c r="I24" s="30" t="e">
        <f t="shared" si="0"/>
        <v>#REF!</v>
      </c>
      <c r="J24" s="58">
        <v>4101091354</v>
      </c>
    </row>
    <row r="25" spans="1:18" x14ac:dyDescent="0.25">
      <c r="A25" s="29">
        <v>22</v>
      </c>
      <c r="B25" s="62" t="s">
        <v>9</v>
      </c>
      <c r="C25" s="20" t="e">
        <f>VLOOKUP(B25,#REF!,10,FALSE)/1000</f>
        <v>#REF!</v>
      </c>
      <c r="D25" s="20" t="e">
        <f>VLOOKUP(B25,#REF!,14,FALSE)/1000</f>
        <v>#REF!</v>
      </c>
      <c r="E25" s="20" t="e">
        <f>VLOOKUP(B25,#REF!,17,FALSE)/1000</f>
        <v>#REF!</v>
      </c>
      <c r="F25" s="20" t="e">
        <f>VLOOKUP(B25,#REF!,8,FALSE)/1000</f>
        <v>#REF!</v>
      </c>
      <c r="G25" s="20" t="e">
        <f>VLOOKUP(B25,#REF!,12,FALSE)/1000</f>
        <v>#REF!</v>
      </c>
      <c r="H25" s="20" t="e">
        <f>VLOOKUP(B25,#REF!,15,FALSE)/1000</f>
        <v>#REF!</v>
      </c>
      <c r="I25" s="30" t="e">
        <f t="shared" si="0"/>
        <v>#REF!</v>
      </c>
      <c r="J25" s="58">
        <v>275066729</v>
      </c>
    </row>
    <row r="26" spans="1:18" x14ac:dyDescent="0.25">
      <c r="A26" s="29">
        <v>23</v>
      </c>
      <c r="B26" s="62" t="s">
        <v>15</v>
      </c>
      <c r="C26" s="20" t="e">
        <f>VLOOKUP(B26,#REF!,10,FALSE)/1000</f>
        <v>#REF!</v>
      </c>
      <c r="D26" s="20" t="e">
        <f>VLOOKUP(B26,#REF!,14,FALSE)/1000</f>
        <v>#REF!</v>
      </c>
      <c r="E26" s="20" t="e">
        <f>VLOOKUP(B26,#REF!,17,FALSE)/1000</f>
        <v>#REF!</v>
      </c>
      <c r="F26" s="20" t="e">
        <f>VLOOKUP(B26,#REF!,8,FALSE)/1000</f>
        <v>#REF!</v>
      </c>
      <c r="G26" s="20" t="e">
        <f>VLOOKUP(B26,#REF!,12,FALSE)/1000</f>
        <v>#REF!</v>
      </c>
      <c r="H26" s="20" t="e">
        <f>VLOOKUP(B26,#REF!,15,FALSE)/1000</f>
        <v>#REF!</v>
      </c>
      <c r="I26" s="30" t="e">
        <f t="shared" si="0"/>
        <v>#REF!</v>
      </c>
      <c r="J26" s="58">
        <v>4207043015</v>
      </c>
    </row>
    <row r="27" spans="1:18" x14ac:dyDescent="0.25">
      <c r="A27" s="29">
        <v>24</v>
      </c>
      <c r="B27" s="62" t="s">
        <v>37</v>
      </c>
      <c r="C27" s="20" t="e">
        <f>VLOOKUP(B27,#REF!,10,FALSE)/1000</f>
        <v>#REF!</v>
      </c>
      <c r="D27" s="20" t="e">
        <f>VLOOKUP(B27,#REF!,14,FALSE)/1000</f>
        <v>#REF!</v>
      </c>
      <c r="E27" s="20" t="e">
        <f>VLOOKUP(B27,#REF!,17,FALSE)/1000</f>
        <v>#REF!</v>
      </c>
      <c r="F27" s="20" t="e">
        <f>VLOOKUP(B27,#REF!,8,FALSE)/1000</f>
        <v>#REF!</v>
      </c>
      <c r="G27" s="20" t="e">
        <f>VLOOKUP(B27,#REF!,12,FALSE)/1000</f>
        <v>#REF!</v>
      </c>
      <c r="H27" s="20" t="e">
        <f>VLOOKUP(B27,#REF!,15,FALSE)/1000</f>
        <v>#REF!</v>
      </c>
      <c r="I27" s="30" t="e">
        <f t="shared" si="0"/>
        <v>#REF!</v>
      </c>
      <c r="J27" s="58">
        <v>2721052016</v>
      </c>
    </row>
    <row r="28" spans="1:18" x14ac:dyDescent="0.25">
      <c r="A28" s="29">
        <v>25</v>
      </c>
      <c r="B28" s="62" t="s">
        <v>25</v>
      </c>
      <c r="C28" s="20" t="e">
        <f>VLOOKUP(B28,#REF!,10,FALSE)/1000</f>
        <v>#REF!</v>
      </c>
      <c r="D28" s="20" t="e">
        <f>VLOOKUP(B28,#REF!,14,FALSE)/1000</f>
        <v>#REF!</v>
      </c>
      <c r="E28" s="20" t="e">
        <f>VLOOKUP(B28,#REF!,17,FALSE)/1000</f>
        <v>#REF!</v>
      </c>
      <c r="F28" s="20" t="e">
        <f>VLOOKUP(B28,#REF!,8,FALSE)/1000</f>
        <v>#REF!</v>
      </c>
      <c r="G28" s="20" t="e">
        <f>VLOOKUP(B28,#REF!,12,FALSE)/1000</f>
        <v>#REF!</v>
      </c>
      <c r="H28" s="20" t="e">
        <f>VLOOKUP(B28,#REF!,15,FALSE)/1000</f>
        <v>#REF!</v>
      </c>
      <c r="I28" s="30" t="e">
        <f t="shared" si="0"/>
        <v>#REF!</v>
      </c>
      <c r="J28" s="58">
        <v>5753990187</v>
      </c>
    </row>
    <row r="29" spans="1:18" x14ac:dyDescent="0.25">
      <c r="A29" s="29">
        <v>26</v>
      </c>
      <c r="B29" s="62" t="s">
        <v>26</v>
      </c>
      <c r="C29" s="20" t="e">
        <f>VLOOKUP(B29,#REF!,10,FALSE)/1000</f>
        <v>#REF!</v>
      </c>
      <c r="D29" s="20" t="e">
        <f>VLOOKUP(B29,#REF!,14,FALSE)/1000</f>
        <v>#REF!</v>
      </c>
      <c r="E29" s="20" t="e">
        <f>VLOOKUP(B29,#REF!,17,FALSE)/1000</f>
        <v>#REF!</v>
      </c>
      <c r="F29" s="20" t="e">
        <f>VLOOKUP(B29,#REF!,8,FALSE)/1000</f>
        <v>#REF!</v>
      </c>
      <c r="G29" s="20" t="e">
        <f>VLOOKUP(B29,#REF!,12,FALSE)/1000</f>
        <v>#REF!</v>
      </c>
      <c r="H29" s="20" t="e">
        <f>VLOOKUP(B29,#REF!,15,FALSE)/1000</f>
        <v>#REF!</v>
      </c>
      <c r="I29" s="30" t="e">
        <f t="shared" si="0"/>
        <v>#REF!</v>
      </c>
      <c r="J29" s="58">
        <v>5835073174</v>
      </c>
    </row>
    <row r="30" spans="1:18" x14ac:dyDescent="0.25">
      <c r="A30" s="29">
        <v>27</v>
      </c>
      <c r="B30" s="62" t="s">
        <v>41</v>
      </c>
      <c r="C30" s="20" t="e">
        <f>VLOOKUP(B30,#REF!,10,FALSE)/1000</f>
        <v>#REF!</v>
      </c>
      <c r="D30" s="20" t="e">
        <f>VLOOKUP(B30,#REF!,14,FALSE)/1000</f>
        <v>#REF!</v>
      </c>
      <c r="E30" s="20" t="e">
        <f>VLOOKUP(B30,#REF!,17,FALSE)/1000</f>
        <v>#REF!</v>
      </c>
      <c r="F30" s="20" t="e">
        <f>VLOOKUP(B30,#REF!,8,FALSE)/1000</f>
        <v>#REF!</v>
      </c>
      <c r="G30" s="20" t="e">
        <f>VLOOKUP(B30,#REF!,12,FALSE)/1000</f>
        <v>#REF!</v>
      </c>
      <c r="H30" s="20" t="e">
        <f>VLOOKUP(B30,#REF!,15,FALSE)/1000</f>
        <v>#REF!</v>
      </c>
      <c r="I30" s="30" t="e">
        <f t="shared" si="0"/>
        <v>#REF!</v>
      </c>
      <c r="J30" s="58">
        <v>7604192192</v>
      </c>
    </row>
    <row r="31" spans="1:18" x14ac:dyDescent="0.25">
      <c r="A31" s="29">
        <v>28</v>
      </c>
      <c r="B31" s="62" t="s">
        <v>8</v>
      </c>
      <c r="C31" s="20" t="e">
        <f>VLOOKUP(B31,#REF!,10,FALSE)/1000</f>
        <v>#REF!</v>
      </c>
      <c r="D31" s="20" t="e">
        <f>VLOOKUP(B31,#REF!,14,FALSE)/1000</f>
        <v>#REF!</v>
      </c>
      <c r="E31" s="20" t="e">
        <f>VLOOKUP(B31,#REF!,17,FALSE)/1000</f>
        <v>#REF!</v>
      </c>
      <c r="F31" s="20" t="e">
        <f>VLOOKUP(B31,#REF!,8,FALSE)/1000</f>
        <v>#REF!</v>
      </c>
      <c r="G31" s="20" t="e">
        <f>VLOOKUP(B31,#REF!,12,FALSE)/1000</f>
        <v>#REF!</v>
      </c>
      <c r="H31" s="20" t="e">
        <f>VLOOKUP(B31,#REF!,15,FALSE)/1000</f>
        <v>#REF!</v>
      </c>
      <c r="I31" s="30" t="e">
        <f t="shared" si="0"/>
        <v>#REF!</v>
      </c>
      <c r="J31" s="58">
        <v>3015028318</v>
      </c>
    </row>
    <row r="32" spans="1:18" s="37" customFormat="1" x14ac:dyDescent="0.25">
      <c r="A32" s="66">
        <v>29</v>
      </c>
      <c r="B32" s="64" t="s">
        <v>28</v>
      </c>
      <c r="C32" s="33" t="e">
        <f>VLOOKUP(B32,#REF!,10,FALSE)/1000</f>
        <v>#REF!</v>
      </c>
      <c r="D32" s="33" t="e">
        <f>VLOOKUP(B32,#REF!,14,FALSE)/1000</f>
        <v>#REF!</v>
      </c>
      <c r="E32" s="33" t="e">
        <f>VLOOKUP(B32,#REF!,17,FALSE)/1000</f>
        <v>#REF!</v>
      </c>
      <c r="F32" s="33" t="e">
        <f>VLOOKUP(B32,#REF!,8,FALSE)/1000</f>
        <v>#REF!</v>
      </c>
      <c r="G32" s="33" t="e">
        <f>VLOOKUP(B32,#REF!,12,FALSE)/1000</f>
        <v>#REF!</v>
      </c>
      <c r="H32" s="33" t="e">
        <f>VLOOKUP(B32,#REF!,15,FALSE)/1000</f>
        <v>#REF!</v>
      </c>
      <c r="I32" s="63" t="e">
        <f t="shared" si="0"/>
        <v>#REF!</v>
      </c>
      <c r="J32" s="60">
        <v>6450939546</v>
      </c>
      <c r="L32"/>
      <c r="M32"/>
      <c r="N32"/>
      <c r="O32"/>
      <c r="P32"/>
      <c r="Q32"/>
      <c r="R32"/>
    </row>
    <row r="33" spans="1:18" x14ac:dyDescent="0.25">
      <c r="A33" s="29">
        <v>30</v>
      </c>
      <c r="B33" s="62" t="s">
        <v>20</v>
      </c>
      <c r="C33" s="20" t="e">
        <f>VLOOKUP(B33,#REF!,10,FALSE)/1000</f>
        <v>#REF!</v>
      </c>
      <c r="D33" s="20" t="e">
        <f>VLOOKUP(B33,#REF!,14,FALSE)/1000</f>
        <v>#REF!</v>
      </c>
      <c r="E33" s="20" t="e">
        <f>VLOOKUP(B33,#REF!,17,FALSE)/1000</f>
        <v>#REF!</v>
      </c>
      <c r="F33" s="20" t="e">
        <f>VLOOKUP(B33,#REF!,8,FALSE)/1000</f>
        <v>#REF!</v>
      </c>
      <c r="G33" s="20" t="e">
        <f>VLOOKUP(B33,#REF!,12,FALSE)/1000</f>
        <v>#REF!</v>
      </c>
      <c r="H33" s="20" t="e">
        <f>VLOOKUP(B33,#REF!,15,FALSE)/1000</f>
        <v>#REF!</v>
      </c>
      <c r="I33" s="30" t="e">
        <f t="shared" si="0"/>
        <v>#REF!</v>
      </c>
      <c r="J33" s="58">
        <v>4632066518</v>
      </c>
    </row>
    <row r="34" spans="1:18" x14ac:dyDescent="0.25">
      <c r="A34" s="29">
        <v>31</v>
      </c>
      <c r="B34" s="62" t="s">
        <v>85</v>
      </c>
      <c r="C34" s="20">
        <v>379.46904700000005</v>
      </c>
      <c r="D34" s="20">
        <v>362.83994000000001</v>
      </c>
      <c r="E34" s="20" t="s">
        <v>84</v>
      </c>
      <c r="F34" s="20">
        <v>62.057000000000002</v>
      </c>
      <c r="G34" s="20">
        <v>53.058</v>
      </c>
      <c r="H34" s="20" t="s">
        <v>84</v>
      </c>
      <c r="I34" s="30">
        <f t="shared" si="0"/>
        <v>511.48467860193057</v>
      </c>
      <c r="J34" s="58" t="s">
        <v>133</v>
      </c>
    </row>
    <row r="35" spans="1:18" s="37" customFormat="1" x14ac:dyDescent="0.25">
      <c r="A35" s="66">
        <v>32</v>
      </c>
      <c r="B35" s="64" t="s">
        <v>44</v>
      </c>
      <c r="C35" s="33">
        <v>370</v>
      </c>
      <c r="D35" s="33">
        <v>370</v>
      </c>
      <c r="E35" s="33" t="s">
        <v>84</v>
      </c>
      <c r="F35" s="33">
        <v>164</v>
      </c>
      <c r="G35" s="33">
        <v>164</v>
      </c>
      <c r="H35" s="33" t="s">
        <v>84</v>
      </c>
      <c r="I35" s="63">
        <f t="shared" si="0"/>
        <v>125.60975609756096</v>
      </c>
      <c r="J35" s="60">
        <v>7704472891</v>
      </c>
      <c r="L35"/>
      <c r="M35"/>
      <c r="N35"/>
      <c r="O35"/>
      <c r="P35"/>
      <c r="Q35"/>
      <c r="R35"/>
    </row>
    <row r="36" spans="1:18" x14ac:dyDescent="0.25">
      <c r="A36" s="29">
        <v>33</v>
      </c>
      <c r="B36" s="62" t="s">
        <v>94</v>
      </c>
      <c r="C36" s="20" t="e">
        <f>VLOOKUP(B36,#REF!,10,FALSE)/1000</f>
        <v>#REF!</v>
      </c>
      <c r="D36" s="20" t="e">
        <f>VLOOKUP(B36,#REF!,14,FALSE)/1000</f>
        <v>#REF!</v>
      </c>
      <c r="E36" s="20">
        <v>0</v>
      </c>
      <c r="F36" s="20">
        <v>0</v>
      </c>
      <c r="G36" s="20">
        <v>0</v>
      </c>
      <c r="H36" s="20">
        <v>0</v>
      </c>
      <c r="I36" s="30" t="s">
        <v>95</v>
      </c>
      <c r="J36" s="58" t="s">
        <v>139</v>
      </c>
    </row>
    <row r="37" spans="1:18" x14ac:dyDescent="0.25">
      <c r="A37" s="29">
        <v>34</v>
      </c>
      <c r="B37" s="62" t="s">
        <v>12</v>
      </c>
      <c r="C37" s="20" t="e">
        <f>VLOOKUP(B37,#REF!,10,FALSE)/1000</f>
        <v>#REF!</v>
      </c>
      <c r="D37" s="20" t="e">
        <f>VLOOKUP(B37,#REF!,14,FALSE)/1000</f>
        <v>#REF!</v>
      </c>
      <c r="E37" s="20" t="e">
        <f>VLOOKUP(B37,#REF!,17,FALSE)/1000</f>
        <v>#REF!</v>
      </c>
      <c r="F37" s="20" t="e">
        <f>VLOOKUP(B37,#REF!,8,FALSE)/1000</f>
        <v>#REF!</v>
      </c>
      <c r="G37" s="20" t="e">
        <f>VLOOKUP(B37,#REF!,12,FALSE)/1000</f>
        <v>#REF!</v>
      </c>
      <c r="H37" s="20" t="e">
        <f>VLOOKUP(B37,#REF!,15,FALSE)/1000</f>
        <v>#REF!</v>
      </c>
      <c r="I37" s="30" t="e">
        <f t="shared" si="0"/>
        <v>#REF!</v>
      </c>
      <c r="J37" s="58">
        <v>7536165141</v>
      </c>
    </row>
    <row r="38" spans="1:18" x14ac:dyDescent="0.25">
      <c r="A38" s="29">
        <v>35</v>
      </c>
      <c r="B38" s="62" t="s">
        <v>19</v>
      </c>
      <c r="C38" s="20" t="e">
        <f>VLOOKUP(B38,#REF!,10,FALSE)/1000</f>
        <v>#REF!</v>
      </c>
      <c r="D38" s="20" t="e">
        <f>VLOOKUP(B38,#REF!,14,FALSE)/1000</f>
        <v>#REF!</v>
      </c>
      <c r="E38" s="20" t="e">
        <f>VLOOKUP(B38,#REF!,17,FALSE)/1000</f>
        <v>#REF!</v>
      </c>
      <c r="F38" s="20" t="e">
        <f>VLOOKUP(B38,#REF!,8,FALSE)/1000</f>
        <v>#REF!</v>
      </c>
      <c r="G38" s="20" t="e">
        <f>VLOOKUP(B38,#REF!,12,FALSE)/1000</f>
        <v>#REF!</v>
      </c>
      <c r="H38" s="20" t="e">
        <f>VLOOKUP(B38,#REF!,15,FALSE)/1000</f>
        <v>#REF!</v>
      </c>
      <c r="I38" s="30" t="e">
        <f t="shared" si="0"/>
        <v>#REF!</v>
      </c>
      <c r="J38" s="58">
        <v>4501153372</v>
      </c>
    </row>
    <row r="39" spans="1:18" x14ac:dyDescent="0.25">
      <c r="A39" s="29">
        <v>36</v>
      </c>
      <c r="B39" s="62" t="s">
        <v>6</v>
      </c>
      <c r="C39" s="20" t="e">
        <f>VLOOKUP(B39,#REF!,10,FALSE)/1000</f>
        <v>#REF!</v>
      </c>
      <c r="D39" s="20" t="e">
        <f>VLOOKUP(B39,#REF!,14,FALSE)/1000</f>
        <v>#REF!</v>
      </c>
      <c r="E39" s="20" t="e">
        <f>VLOOKUP(B39,#REF!,17,FALSE)/1000</f>
        <v>#REF!</v>
      </c>
      <c r="F39" s="20" t="e">
        <f>VLOOKUP(B39,#REF!,8,FALSE)/1000</f>
        <v>#REF!</v>
      </c>
      <c r="G39" s="20" t="e">
        <f>VLOOKUP(B39,#REF!,12,FALSE)/1000</f>
        <v>#REF!</v>
      </c>
      <c r="H39" s="20" t="e">
        <f>VLOOKUP(B39,#REF!,15,FALSE)/1000</f>
        <v>#REF!</v>
      </c>
      <c r="I39" s="30" t="e">
        <f t="shared" si="0"/>
        <v>#REF!</v>
      </c>
      <c r="J39" s="58">
        <v>2801249882</v>
      </c>
    </row>
    <row r="40" spans="1:18" x14ac:dyDescent="0.25">
      <c r="A40" s="29">
        <v>37</v>
      </c>
      <c r="B40" s="62" t="s">
        <v>40</v>
      </c>
      <c r="C40" s="20" t="e">
        <f>VLOOKUP(B40,#REF!,10,FALSE)/1000</f>
        <v>#REF!</v>
      </c>
      <c r="D40" s="20" t="e">
        <f>VLOOKUP(B40,#REF!,14,FALSE)/1000</f>
        <v>#REF!</v>
      </c>
      <c r="E40" s="20" t="e">
        <f>VLOOKUP(B40,#REF!,17,FALSE)/1000</f>
        <v>#REF!</v>
      </c>
      <c r="F40" s="20" t="e">
        <f>VLOOKUP(B40,#REF!,8,FALSE)/1000</f>
        <v>#REF!</v>
      </c>
      <c r="G40" s="20" t="e">
        <f>VLOOKUP(B40,#REF!,12,FALSE)/1000</f>
        <v>#REF!</v>
      </c>
      <c r="H40" s="20" t="e">
        <f>VLOOKUP(B40,#REF!,15,FALSE)/1000</f>
        <v>#REF!</v>
      </c>
      <c r="I40" s="30" t="e">
        <f t="shared" si="0"/>
        <v>#REF!</v>
      </c>
      <c r="J40" s="58">
        <v>1435296482</v>
      </c>
    </row>
    <row r="41" spans="1:18" x14ac:dyDescent="0.25">
      <c r="A41" s="29">
        <v>38</v>
      </c>
      <c r="B41" s="62" t="s">
        <v>53</v>
      </c>
      <c r="C41" s="20">
        <v>114.47272835999999</v>
      </c>
      <c r="D41" s="20">
        <v>58.861543929999996</v>
      </c>
      <c r="E41" s="20" t="s">
        <v>84</v>
      </c>
      <c r="F41" s="20">
        <v>93.614999999999995</v>
      </c>
      <c r="G41" s="20">
        <v>50.533000000000001</v>
      </c>
      <c r="H41" s="20" t="s">
        <v>84</v>
      </c>
      <c r="I41" s="30">
        <f t="shared" si="0"/>
        <v>22.280327255247556</v>
      </c>
      <c r="J41" s="58" t="s">
        <v>136</v>
      </c>
    </row>
    <row r="42" spans="1:18" x14ac:dyDescent="0.25">
      <c r="A42" s="29">
        <v>39</v>
      </c>
      <c r="B42" s="62" t="s">
        <v>11</v>
      </c>
      <c r="C42" s="20" t="e">
        <f>VLOOKUP(B42,#REF!,10,FALSE)/1000</f>
        <v>#REF!</v>
      </c>
      <c r="D42" s="20" t="e">
        <f>VLOOKUP(B42,#REF!,14,FALSE)/1000</f>
        <v>#REF!</v>
      </c>
      <c r="E42" s="20" t="e">
        <f>VLOOKUP(B42,#REF!,17,FALSE)/1000</f>
        <v>#REF!</v>
      </c>
      <c r="F42" s="20" t="e">
        <f>VLOOKUP(B42,#REF!,8,FALSE)/1000</f>
        <v>#REF!</v>
      </c>
      <c r="G42" s="20" t="e">
        <f>VLOOKUP(B42,#REF!,12,FALSE)/1000</f>
        <v>#REF!</v>
      </c>
      <c r="H42" s="20" t="e">
        <f>VLOOKUP(B42,#REF!,15,FALSE)/1000</f>
        <v>#REF!</v>
      </c>
      <c r="I42" s="30" t="e">
        <f t="shared" si="0"/>
        <v>#REF!</v>
      </c>
      <c r="J42" s="58">
        <v>7901550330</v>
      </c>
    </row>
    <row r="43" spans="1:18" x14ac:dyDescent="0.25">
      <c r="A43" s="29">
        <v>40</v>
      </c>
      <c r="B43" s="62" t="s">
        <v>33</v>
      </c>
      <c r="C43" s="20" t="e">
        <f>VLOOKUP(B43,#REF!,10,FALSE)/1000</f>
        <v>#REF!</v>
      </c>
      <c r="D43" s="20" t="e">
        <f>VLOOKUP(B43,#REF!,14,FALSE)/1000</f>
        <v>#REF!</v>
      </c>
      <c r="E43" s="20" t="e">
        <f>VLOOKUP(B43,#REF!,17,FALSE)/1000</f>
        <v>#REF!</v>
      </c>
      <c r="F43" s="20" t="e">
        <f>VLOOKUP(B43,#REF!,8,FALSE)/1000</f>
        <v>#REF!</v>
      </c>
      <c r="G43" s="20" t="e">
        <f>VLOOKUP(B43,#REF!,12,FALSE)/1000</f>
        <v>#REF!</v>
      </c>
      <c r="H43" s="20" t="e">
        <f>VLOOKUP(B43,#REF!,15,FALSE)/1000</f>
        <v>#REF!</v>
      </c>
      <c r="I43" s="30" t="e">
        <f t="shared" si="0"/>
        <v>#REF!</v>
      </c>
      <c r="J43" s="58">
        <v>6154035727</v>
      </c>
    </row>
    <row r="44" spans="1:18" x14ac:dyDescent="0.25">
      <c r="A44" s="29">
        <v>41</v>
      </c>
      <c r="B44" s="62" t="s">
        <v>47</v>
      </c>
      <c r="C44" s="20">
        <v>61.265000000000001</v>
      </c>
      <c r="D44" s="20">
        <v>52.94</v>
      </c>
      <c r="E44" s="20" t="s">
        <v>84</v>
      </c>
      <c r="F44" s="20">
        <v>38.728000000000002</v>
      </c>
      <c r="G44" s="20">
        <v>34.277999999999999</v>
      </c>
      <c r="H44" s="20" t="s">
        <v>84</v>
      </c>
      <c r="I44" s="30">
        <f t="shared" si="0"/>
        <v>58.193038628382567</v>
      </c>
      <c r="J44" s="58">
        <v>5407487242</v>
      </c>
    </row>
    <row r="45" spans="1:18" x14ac:dyDescent="0.25">
      <c r="A45" s="29">
        <v>42</v>
      </c>
      <c r="B45" s="62" t="s">
        <v>42</v>
      </c>
      <c r="C45" s="20">
        <v>46.058999999999997</v>
      </c>
      <c r="D45" s="20">
        <v>32.356000000000002</v>
      </c>
      <c r="E45" s="20" t="s">
        <v>84</v>
      </c>
      <c r="F45" s="20">
        <v>19.584</v>
      </c>
      <c r="G45" s="20">
        <v>14.151999999999999</v>
      </c>
      <c r="H45" s="20" t="s">
        <v>84</v>
      </c>
      <c r="I45" s="30">
        <f t="shared" si="0"/>
        <v>135.18688725490193</v>
      </c>
      <c r="J45" s="58" t="s">
        <v>135</v>
      </c>
    </row>
    <row r="46" spans="1:18" x14ac:dyDescent="0.25">
      <c r="A46" s="29">
        <v>43</v>
      </c>
      <c r="B46" s="62" t="s">
        <v>36</v>
      </c>
      <c r="C46" s="20" t="e">
        <f>VLOOKUP(B46,#REF!,10,FALSE)/1000</f>
        <v>#REF!</v>
      </c>
      <c r="D46" s="20" t="e">
        <f>VLOOKUP(B46,#REF!,14,FALSE)/1000</f>
        <v>#REF!</v>
      </c>
      <c r="E46" s="20" t="e">
        <f>VLOOKUP(B46,#REF!,17,FALSE)/1000</f>
        <v>#REF!</v>
      </c>
      <c r="F46" s="20" t="e">
        <f>VLOOKUP(B46,#REF!,8,FALSE)/1000</f>
        <v>#REF!</v>
      </c>
      <c r="G46" s="20" t="e">
        <f>VLOOKUP(B46,#REF!,12,FALSE)/1000</f>
        <v>#REF!</v>
      </c>
      <c r="H46" s="20" t="e">
        <f>VLOOKUP(B46,#REF!,15,FALSE)/1000</f>
        <v>#REF!</v>
      </c>
      <c r="I46" s="30" t="e">
        <f t="shared" si="0"/>
        <v>#REF!</v>
      </c>
      <c r="J46" s="58">
        <v>3818029140</v>
      </c>
    </row>
    <row r="47" spans="1:18" x14ac:dyDescent="0.25">
      <c r="A47" s="29">
        <v>44</v>
      </c>
      <c r="B47" s="62" t="s">
        <v>63</v>
      </c>
      <c r="C47" s="20">
        <v>6.9580000000000002</v>
      </c>
      <c r="D47" s="20">
        <v>0</v>
      </c>
      <c r="E47" s="20" t="s">
        <v>84</v>
      </c>
      <c r="F47" s="20">
        <v>6.9580000000000002</v>
      </c>
      <c r="G47" s="20">
        <v>0</v>
      </c>
      <c r="H47" s="20" t="s">
        <v>84</v>
      </c>
      <c r="I47" s="30">
        <f t="shared" si="0"/>
        <v>0</v>
      </c>
      <c r="J47" s="58" t="s">
        <v>137</v>
      </c>
    </row>
    <row r="48" spans="1:18" x14ac:dyDescent="0.25">
      <c r="A48" s="29">
        <v>45</v>
      </c>
      <c r="B48" s="62" t="s">
        <v>62</v>
      </c>
      <c r="C48" s="20">
        <v>3.3849999999999998</v>
      </c>
      <c r="D48" s="20">
        <v>0.51600000000000001</v>
      </c>
      <c r="E48" s="20" t="s">
        <v>84</v>
      </c>
      <c r="F48" s="20">
        <v>3.2639999999999998</v>
      </c>
      <c r="G48" s="20">
        <v>0.42799999999999999</v>
      </c>
      <c r="H48" s="20" t="s">
        <v>84</v>
      </c>
      <c r="I48" s="30">
        <f t="shared" si="0"/>
        <v>3.7071078431372584</v>
      </c>
      <c r="J48" s="58">
        <v>7838492459</v>
      </c>
    </row>
  </sheetData>
  <sortState xmlns:xlrd2="http://schemas.microsoft.com/office/spreadsheetml/2017/richdata2" ref="B4:H51">
    <sortCondition descending="1" ref="C4:C51"/>
  </sortState>
  <mergeCells count="5"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8B19-A00F-4F4B-9669-7E18529CFC06}">
  <dimension ref="A1:E67"/>
  <sheetViews>
    <sheetView topLeftCell="A24" workbookViewId="0">
      <selection activeCell="C40" sqref="C40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117</v>
      </c>
      <c r="B1" s="35"/>
      <c r="C1" s="49"/>
      <c r="D1" s="49"/>
      <c r="E1" s="50"/>
    </row>
    <row r="2" spans="1:5" ht="67.5" x14ac:dyDescent="0.25">
      <c r="A2" s="51" t="s">
        <v>102</v>
      </c>
      <c r="B2" s="51" t="s">
        <v>0</v>
      </c>
      <c r="C2" s="53" t="s">
        <v>114</v>
      </c>
      <c r="D2" s="53" t="s">
        <v>115</v>
      </c>
      <c r="E2" s="52" t="s">
        <v>116</v>
      </c>
    </row>
    <row r="3" spans="1:5" x14ac:dyDescent="0.25">
      <c r="B3" t="s">
        <v>5</v>
      </c>
      <c r="C3" s="11" t="e">
        <f>VLOOKUP(B3,#REF!,20,FALSE)/1000</f>
        <v>#REF!</v>
      </c>
      <c r="D3" s="11" t="e">
        <f>VLOOKUP(B3,#REF!,18,FALSE)/1000</f>
        <v>#REF!</v>
      </c>
    </row>
    <row r="4" spans="1:5" x14ac:dyDescent="0.25">
      <c r="B4" t="s">
        <v>6</v>
      </c>
      <c r="C4" s="11" t="e">
        <f>VLOOKUP(B4,#REF!,20,FALSE)/1000</f>
        <v>#REF!</v>
      </c>
      <c r="D4" s="11" t="e">
        <f>VLOOKUP(B4,#REF!,18,FALSE)/1000</f>
        <v>#REF!</v>
      </c>
    </row>
    <row r="5" spans="1:5" x14ac:dyDescent="0.25">
      <c r="B5" t="s">
        <v>7</v>
      </c>
      <c r="C5" s="11" t="e">
        <f>VLOOKUP(B5,#REF!,20,FALSE)/1000</f>
        <v>#REF!</v>
      </c>
      <c r="D5" s="11" t="e">
        <f>VLOOKUP(B5,#REF!,18,FALSE)/1000</f>
        <v>#REF!</v>
      </c>
    </row>
    <row r="6" spans="1:5" x14ac:dyDescent="0.25">
      <c r="B6" t="s">
        <v>8</v>
      </c>
      <c r="C6" s="11" t="e">
        <f>VLOOKUP(B6,#REF!,20,FALSE)/1000</f>
        <v>#REF!</v>
      </c>
      <c r="D6" s="11" t="e">
        <f>VLOOKUP(B6,#REF!,18,FALSE)/1000</f>
        <v>#REF!</v>
      </c>
    </row>
    <row r="7" spans="1:5" x14ac:dyDescent="0.25">
      <c r="B7" t="s">
        <v>9</v>
      </c>
      <c r="C7" s="11" t="e">
        <f>VLOOKUP(B7,#REF!,20,FALSE)/1000</f>
        <v>#REF!</v>
      </c>
      <c r="D7" s="11" t="e">
        <f>VLOOKUP(B7,#REF!,18,FALSE)/1000</f>
        <v>#REF!</v>
      </c>
    </row>
    <row r="8" spans="1:5" x14ac:dyDescent="0.25">
      <c r="B8" t="s">
        <v>10</v>
      </c>
      <c r="C8" s="11" t="e">
        <f>VLOOKUP(B8,#REF!,20,FALSE)/1000</f>
        <v>#REF!</v>
      </c>
      <c r="D8" s="11" t="e">
        <f>VLOOKUP(B8,#REF!,18,FALSE)/1000</f>
        <v>#REF!</v>
      </c>
    </row>
    <row r="9" spans="1:5" x14ac:dyDescent="0.25">
      <c r="B9" t="s">
        <v>11</v>
      </c>
      <c r="C9" s="11" t="e">
        <f>VLOOKUP(B9,#REF!,20,FALSE)/1000</f>
        <v>#REF!</v>
      </c>
      <c r="D9" s="11" t="e">
        <f>VLOOKUP(B9,#REF!,18,FALSE)/1000</f>
        <v>#REF!</v>
      </c>
    </row>
    <row r="10" spans="1:5" x14ac:dyDescent="0.25">
      <c r="B10" t="s">
        <v>12</v>
      </c>
      <c r="C10" s="11" t="e">
        <f>VLOOKUP(B10,#REF!,20,FALSE)/1000</f>
        <v>#REF!</v>
      </c>
      <c r="D10" s="11" t="e">
        <f>VLOOKUP(B10,#REF!,18,FALSE)/1000</f>
        <v>#REF!</v>
      </c>
    </row>
    <row r="11" spans="1:5" x14ac:dyDescent="0.25">
      <c r="B11" t="s">
        <v>13</v>
      </c>
      <c r="C11" s="11" t="e">
        <f>VLOOKUP(B11,#REF!,20,FALSE)/1000</f>
        <v>#REF!</v>
      </c>
      <c r="D11" s="11" t="e">
        <f>VLOOKUP(B11,#REF!,18,FALSE)/1000</f>
        <v>#REF!</v>
      </c>
    </row>
    <row r="12" spans="1:5" x14ac:dyDescent="0.25">
      <c r="B12" t="s">
        <v>14</v>
      </c>
      <c r="C12" s="11" t="e">
        <f>VLOOKUP(B12,#REF!,20,FALSE)/1000</f>
        <v>#REF!</v>
      </c>
      <c r="D12" s="11" t="e">
        <f>VLOOKUP(B12,#REF!,18,FALSE)/1000</f>
        <v>#REF!</v>
      </c>
    </row>
    <row r="13" spans="1:5" x14ac:dyDescent="0.25">
      <c r="B13" t="s">
        <v>15</v>
      </c>
      <c r="C13" s="11" t="e">
        <f>VLOOKUP(B13,#REF!,20,FALSE)/1000</f>
        <v>#REF!</v>
      </c>
      <c r="D13" s="11" t="e">
        <f>VLOOKUP(B13,#REF!,18,FALSE)/1000</f>
        <v>#REF!</v>
      </c>
    </row>
    <row r="14" spans="1:5" x14ac:dyDescent="0.25">
      <c r="B14" t="s">
        <v>16</v>
      </c>
      <c r="C14" s="11" t="e">
        <f>VLOOKUP(B14,#REF!,20,FALSE)/1000</f>
        <v>#REF!</v>
      </c>
      <c r="D14" s="11" t="e">
        <f>VLOOKUP(B14,#REF!,18,FALSE)/1000</f>
        <v>#REF!</v>
      </c>
    </row>
    <row r="15" spans="1:5" x14ac:dyDescent="0.25">
      <c r="B15" t="s">
        <v>17</v>
      </c>
      <c r="C15" s="11" t="e">
        <f>VLOOKUP(B15,#REF!,20,FALSE)/1000</f>
        <v>#REF!</v>
      </c>
      <c r="D15" s="11" t="e">
        <f>VLOOKUP(B15,#REF!,18,FALSE)/1000</f>
        <v>#REF!</v>
      </c>
    </row>
    <row r="16" spans="1:5" x14ac:dyDescent="0.25">
      <c r="B16" t="s">
        <v>18</v>
      </c>
      <c r="C16" s="11" t="e">
        <f>VLOOKUP(B16,#REF!,20,FALSE)/1000</f>
        <v>#REF!</v>
      </c>
      <c r="D16" s="11" t="e">
        <f>VLOOKUP(B16,#REF!,18,FALSE)/1000</f>
        <v>#REF!</v>
      </c>
    </row>
    <row r="17" spans="2:4" x14ac:dyDescent="0.25">
      <c r="B17" t="s">
        <v>19</v>
      </c>
      <c r="C17" s="11" t="e">
        <f>VLOOKUP(B17,#REF!,20,FALSE)/1000</f>
        <v>#REF!</v>
      </c>
      <c r="D17" s="11" t="e">
        <f>VLOOKUP(B17,#REF!,18,FALSE)/1000</f>
        <v>#REF!</v>
      </c>
    </row>
    <row r="18" spans="2:4" x14ac:dyDescent="0.25">
      <c r="B18" t="s">
        <v>20</v>
      </c>
      <c r="C18" s="11" t="e">
        <f>VLOOKUP(B18,#REF!,20,FALSE)/1000</f>
        <v>#REF!</v>
      </c>
      <c r="D18" s="11" t="e">
        <f>VLOOKUP(B18,#REF!,18,FALSE)/1000</f>
        <v>#REF!</v>
      </c>
    </row>
    <row r="19" spans="2:4" x14ac:dyDescent="0.25">
      <c r="B19" t="s">
        <v>21</v>
      </c>
      <c r="C19" s="11" t="e">
        <f>VLOOKUP(B19,#REF!,20,FALSE)/1000</f>
        <v>#REF!</v>
      </c>
      <c r="D19" s="11" t="e">
        <f>VLOOKUP(B19,#REF!,18,FALSE)/1000</f>
        <v>#REF!</v>
      </c>
    </row>
    <row r="20" spans="2:4" x14ac:dyDescent="0.25">
      <c r="B20" t="s">
        <v>22</v>
      </c>
      <c r="C20" s="11" t="e">
        <f>VLOOKUP(B20,#REF!,20,FALSE)/1000</f>
        <v>#REF!</v>
      </c>
      <c r="D20" s="11" t="e">
        <f>VLOOKUP(B20,#REF!,18,FALSE)/1000</f>
        <v>#REF!</v>
      </c>
    </row>
    <row r="21" spans="2:4" x14ac:dyDescent="0.25">
      <c r="B21" t="s">
        <v>23</v>
      </c>
      <c r="C21" s="11" t="e">
        <f>VLOOKUP(B21,#REF!,20,FALSE)/1000</f>
        <v>#REF!</v>
      </c>
      <c r="D21" s="11" t="e">
        <f>VLOOKUP(B21,#REF!,18,FALSE)/1000</f>
        <v>#REF!</v>
      </c>
    </row>
    <row r="22" spans="2:4" x14ac:dyDescent="0.25">
      <c r="B22" t="s">
        <v>24</v>
      </c>
      <c r="C22" s="11" t="e">
        <f>VLOOKUP(B22,#REF!,20,FALSE)/1000</f>
        <v>#REF!</v>
      </c>
      <c r="D22" s="11" t="e">
        <f>VLOOKUP(B22,#REF!,18,FALSE)/1000</f>
        <v>#REF!</v>
      </c>
    </row>
    <row r="23" spans="2:4" x14ac:dyDescent="0.25">
      <c r="B23" t="s">
        <v>25</v>
      </c>
      <c r="C23" s="11" t="e">
        <f>VLOOKUP(B23,#REF!,20,FALSE)/1000</f>
        <v>#REF!</v>
      </c>
      <c r="D23" s="11" t="e">
        <f>VLOOKUP(B23,#REF!,18,FALSE)/1000</f>
        <v>#REF!</v>
      </c>
    </row>
    <row r="24" spans="2:4" x14ac:dyDescent="0.25">
      <c r="B24" t="s">
        <v>26</v>
      </c>
      <c r="C24" s="11" t="e">
        <f>VLOOKUP(B24,#REF!,20,FALSE)/1000</f>
        <v>#REF!</v>
      </c>
      <c r="D24" s="11" t="e">
        <f>VLOOKUP(B24,#REF!,18,FALSE)/1000</f>
        <v>#REF!</v>
      </c>
    </row>
    <row r="25" spans="2:4" x14ac:dyDescent="0.25">
      <c r="B25" t="s">
        <v>27</v>
      </c>
      <c r="C25" s="11" t="e">
        <f>VLOOKUP(B25,#REF!,20,FALSE)/1000</f>
        <v>#REF!</v>
      </c>
      <c r="D25" s="11" t="e">
        <f>VLOOKUP(B25,#REF!,18,FALSE)/1000</f>
        <v>#REF!</v>
      </c>
    </row>
    <row r="26" spans="2:4" x14ac:dyDescent="0.25">
      <c r="B26" t="s">
        <v>28</v>
      </c>
      <c r="C26" s="11" t="e">
        <f>VLOOKUP(B26,#REF!,20,FALSE)/1000</f>
        <v>#REF!</v>
      </c>
      <c r="D26" s="11" t="e">
        <f>VLOOKUP(B26,#REF!,18,FALSE)/1000</f>
        <v>#REF!</v>
      </c>
    </row>
    <row r="27" spans="2:4" x14ac:dyDescent="0.25">
      <c r="B27" t="s">
        <v>29</v>
      </c>
      <c r="C27" s="11" t="e">
        <f>VLOOKUP(B27,#REF!,20,FALSE)/1000</f>
        <v>#REF!</v>
      </c>
      <c r="D27" s="11" t="e">
        <f>VLOOKUP(B27,#REF!,18,FALSE)/1000</f>
        <v>#REF!</v>
      </c>
    </row>
    <row r="28" spans="2:4" x14ac:dyDescent="0.25">
      <c r="B28" t="s">
        <v>30</v>
      </c>
      <c r="C28" s="11" t="e">
        <f>VLOOKUP(B28,#REF!,20,FALSE)/1000</f>
        <v>#REF!</v>
      </c>
      <c r="D28" s="11" t="e">
        <f>VLOOKUP(B28,#REF!,18,FALSE)/1000</f>
        <v>#REF!</v>
      </c>
    </row>
    <row r="29" spans="2:4" x14ac:dyDescent="0.25">
      <c r="B29" t="s">
        <v>32</v>
      </c>
      <c r="C29" s="11" t="e">
        <f>VLOOKUP(B29,#REF!,20,FALSE)/1000</f>
        <v>#REF!</v>
      </c>
      <c r="D29" s="11" t="e">
        <f>VLOOKUP(B29,#REF!,18,FALSE)/1000</f>
        <v>#REF!</v>
      </c>
    </row>
    <row r="30" spans="2:4" x14ac:dyDescent="0.25">
      <c r="B30" t="s">
        <v>33</v>
      </c>
      <c r="C30" s="11" t="e">
        <f>VLOOKUP(B30,#REF!,20,FALSE)/1000</f>
        <v>#REF!</v>
      </c>
      <c r="D30" s="11" t="e">
        <f>VLOOKUP(B30,#REF!,18,FALSE)/1000</f>
        <v>#REF!</v>
      </c>
    </row>
    <row r="31" spans="2:4" x14ac:dyDescent="0.25">
      <c r="B31" t="s">
        <v>34</v>
      </c>
      <c r="C31" s="11" t="e">
        <f>VLOOKUP(B31,#REF!,20,FALSE)/1000</f>
        <v>#REF!</v>
      </c>
      <c r="D31" s="11" t="e">
        <f>VLOOKUP(B31,#REF!,18,FALSE)/1000</f>
        <v>#REF!</v>
      </c>
    </row>
    <row r="32" spans="2:4" x14ac:dyDescent="0.25">
      <c r="B32" t="s">
        <v>35</v>
      </c>
      <c r="C32" s="11" t="e">
        <f>VLOOKUP(B32,#REF!,20,FALSE)/1000</f>
        <v>#REF!</v>
      </c>
      <c r="D32" s="11" t="e">
        <f>VLOOKUP(B32,#REF!,18,FALSE)/1000</f>
        <v>#REF!</v>
      </c>
    </row>
    <row r="33" spans="2:4" x14ac:dyDescent="0.25">
      <c r="B33" t="s">
        <v>36</v>
      </c>
      <c r="C33" s="11" t="e">
        <f>VLOOKUP(B33,#REF!,20,FALSE)/1000</f>
        <v>#REF!</v>
      </c>
      <c r="D33" s="11" t="e">
        <f>VLOOKUP(B33,#REF!,18,FALSE)/1000</f>
        <v>#REF!</v>
      </c>
    </row>
    <row r="34" spans="2:4" x14ac:dyDescent="0.25">
      <c r="B34" t="s">
        <v>37</v>
      </c>
      <c r="C34" s="11" t="e">
        <f>VLOOKUP(B34,#REF!,20,FALSE)/1000</f>
        <v>#REF!</v>
      </c>
      <c r="D34" s="11" t="e">
        <f>VLOOKUP(B34,#REF!,18,FALSE)/1000</f>
        <v>#REF!</v>
      </c>
    </row>
    <row r="35" spans="2:4" x14ac:dyDescent="0.25">
      <c r="B35" t="s">
        <v>38</v>
      </c>
      <c r="C35" s="11" t="e">
        <f>VLOOKUP(B35,#REF!,20,FALSE)/1000</f>
        <v>#REF!</v>
      </c>
      <c r="D35" s="11" t="e">
        <f>VLOOKUP(B35,#REF!,18,FALSE)/1000</f>
        <v>#REF!</v>
      </c>
    </row>
    <row r="36" spans="2:4" x14ac:dyDescent="0.25">
      <c r="B36" t="s">
        <v>39</v>
      </c>
      <c r="C36" s="11" t="e">
        <f>VLOOKUP(B36,#REF!,20,FALSE)/1000</f>
        <v>#REF!</v>
      </c>
      <c r="D36" s="11" t="e">
        <f>VLOOKUP(B36,#REF!,18,FALSE)/1000</f>
        <v>#REF!</v>
      </c>
    </row>
    <row r="37" spans="2:4" x14ac:dyDescent="0.25">
      <c r="B37" t="s">
        <v>40</v>
      </c>
      <c r="C37" s="11" t="e">
        <f>VLOOKUP(B37,#REF!,20,FALSE)/1000</f>
        <v>#REF!</v>
      </c>
      <c r="D37" s="11" t="e">
        <f>VLOOKUP(B37,#REF!,18,FALSE)/1000</f>
        <v>#REF!</v>
      </c>
    </row>
    <row r="38" spans="2:4" x14ac:dyDescent="0.25">
      <c r="B38" t="s">
        <v>41</v>
      </c>
      <c r="C38" s="11" t="e">
        <f>VLOOKUP(B38,#REF!,20,FALSE)/1000</f>
        <v>#REF!</v>
      </c>
      <c r="D38" s="11" t="e">
        <f>VLOOKUP(B38,#REF!,18,FALSE)/1000</f>
        <v>#REF!</v>
      </c>
    </row>
    <row r="39" spans="2:4" x14ac:dyDescent="0.25">
      <c r="B39" t="s">
        <v>94</v>
      </c>
      <c r="C39" s="11" t="e">
        <f>VLOOKUP(B39,#REF!,20,FALSE)/1000</f>
        <v>#REF!</v>
      </c>
      <c r="D39" s="11">
        <v>0</v>
      </c>
    </row>
    <row r="40" spans="2:4" s="10" customFormat="1" x14ac:dyDescent="0.25">
      <c r="B40" s="10" t="s">
        <v>42</v>
      </c>
      <c r="C40" s="12">
        <v>31.34</v>
      </c>
      <c r="D40" s="12">
        <v>40</v>
      </c>
    </row>
    <row r="41" spans="2:4" x14ac:dyDescent="0.25">
      <c r="B41" t="s">
        <v>44</v>
      </c>
      <c r="C41" s="11">
        <v>240.15</v>
      </c>
      <c r="D41" s="11">
        <v>109.4</v>
      </c>
    </row>
    <row r="42" spans="2:4" x14ac:dyDescent="0.25">
      <c r="B42" t="s">
        <v>45</v>
      </c>
      <c r="C42" s="11">
        <v>0</v>
      </c>
      <c r="D42" s="11">
        <v>0</v>
      </c>
    </row>
    <row r="43" spans="2:4" x14ac:dyDescent="0.25">
      <c r="B43" t="s">
        <v>46</v>
      </c>
      <c r="C43" s="11">
        <v>0</v>
      </c>
      <c r="D43" s="11">
        <v>0</v>
      </c>
    </row>
    <row r="44" spans="2:4" x14ac:dyDescent="0.25">
      <c r="B44" t="s">
        <v>47</v>
      </c>
      <c r="C44" s="11">
        <v>51.435000000000002</v>
      </c>
      <c r="D44" s="11">
        <v>36.866</v>
      </c>
    </row>
    <row r="45" spans="2:4" x14ac:dyDescent="0.25">
      <c r="B45" t="s">
        <v>48</v>
      </c>
      <c r="C45" s="11">
        <v>0</v>
      </c>
      <c r="D45" s="11">
        <v>0</v>
      </c>
    </row>
    <row r="46" spans="2:4" x14ac:dyDescent="0.25">
      <c r="B46" t="s">
        <v>49</v>
      </c>
      <c r="C46" s="11">
        <v>0</v>
      </c>
      <c r="D46" s="11">
        <v>0</v>
      </c>
    </row>
    <row r="47" spans="2:4" x14ac:dyDescent="0.25">
      <c r="B47" t="s">
        <v>50</v>
      </c>
      <c r="C47" s="11">
        <v>0</v>
      </c>
      <c r="D47" s="11">
        <v>0</v>
      </c>
    </row>
    <row r="48" spans="2:4" x14ac:dyDescent="0.25">
      <c r="B48" t="s">
        <v>51</v>
      </c>
      <c r="C48" s="11">
        <v>0</v>
      </c>
      <c r="D48" s="11">
        <v>5</v>
      </c>
    </row>
    <row r="49" spans="2:4" x14ac:dyDescent="0.25">
      <c r="B49" t="s">
        <v>52</v>
      </c>
      <c r="C49" s="11">
        <v>0</v>
      </c>
      <c r="D49" s="11">
        <v>0</v>
      </c>
    </row>
    <row r="50" spans="2:4" x14ac:dyDescent="0.25">
      <c r="B50" t="s">
        <v>53</v>
      </c>
      <c r="C50" s="11">
        <v>113.435</v>
      </c>
      <c r="D50" s="11">
        <v>71.678005150000004</v>
      </c>
    </row>
    <row r="51" spans="2:4" x14ac:dyDescent="0.25">
      <c r="B51" t="s">
        <v>54</v>
      </c>
      <c r="C51" s="11">
        <v>0</v>
      </c>
      <c r="D51" s="11">
        <v>0</v>
      </c>
    </row>
    <row r="52" spans="2:4" x14ac:dyDescent="0.25">
      <c r="B52" t="s">
        <v>55</v>
      </c>
      <c r="C52" s="11">
        <v>0</v>
      </c>
      <c r="D52" s="11">
        <v>0</v>
      </c>
    </row>
    <row r="53" spans="2:4" x14ac:dyDescent="0.25">
      <c r="B53" t="s">
        <v>56</v>
      </c>
      <c r="C53" s="11">
        <v>0</v>
      </c>
      <c r="D53" s="11">
        <v>0</v>
      </c>
    </row>
    <row r="54" spans="2:4" x14ac:dyDescent="0.25">
      <c r="B54" t="s">
        <v>57</v>
      </c>
      <c r="C54" s="11">
        <v>0</v>
      </c>
      <c r="D54" s="11">
        <v>0</v>
      </c>
    </row>
    <row r="55" spans="2:4" x14ac:dyDescent="0.25">
      <c r="B55" t="s">
        <v>58</v>
      </c>
      <c r="C55" s="11">
        <v>0</v>
      </c>
      <c r="D55" s="11">
        <v>0</v>
      </c>
    </row>
    <row r="56" spans="2:4" x14ac:dyDescent="0.25">
      <c r="B56" t="s">
        <v>59</v>
      </c>
      <c r="C56" s="11">
        <v>0</v>
      </c>
      <c r="D56" s="11">
        <v>0</v>
      </c>
    </row>
    <row r="57" spans="2:4" x14ac:dyDescent="0.25">
      <c r="B57" t="s">
        <v>60</v>
      </c>
      <c r="C57" s="11">
        <v>0</v>
      </c>
      <c r="D57" s="11">
        <v>0</v>
      </c>
    </row>
    <row r="58" spans="2:4" x14ac:dyDescent="0.25">
      <c r="B58" t="s">
        <v>85</v>
      </c>
      <c r="C58" s="11">
        <v>462.296854</v>
      </c>
      <c r="D58" s="11">
        <v>68.831999999999994</v>
      </c>
    </row>
    <row r="59" spans="2:4" x14ac:dyDescent="0.25">
      <c r="B59" t="s">
        <v>61</v>
      </c>
      <c r="C59" s="11">
        <v>0</v>
      </c>
      <c r="D59" s="11">
        <v>0</v>
      </c>
    </row>
    <row r="60" spans="2:4" x14ac:dyDescent="0.25">
      <c r="B60" t="s">
        <v>62</v>
      </c>
      <c r="C60" s="11">
        <v>0.2</v>
      </c>
      <c r="D60" s="11">
        <v>0.12</v>
      </c>
    </row>
    <row r="61" spans="2:4" x14ac:dyDescent="0.25">
      <c r="B61" t="s">
        <v>63</v>
      </c>
      <c r="C61" s="11">
        <v>0</v>
      </c>
      <c r="D61" s="11">
        <v>0</v>
      </c>
    </row>
    <row r="62" spans="2:4" x14ac:dyDescent="0.25">
      <c r="B62" t="s">
        <v>64</v>
      </c>
      <c r="C62" s="11">
        <v>0</v>
      </c>
      <c r="D62" s="11">
        <v>0</v>
      </c>
    </row>
    <row r="63" spans="2:4" x14ac:dyDescent="0.25">
      <c r="B63" t="s">
        <v>65</v>
      </c>
      <c r="C63" s="11">
        <v>3.4000000000000002E-2</v>
      </c>
      <c r="D63" s="11">
        <v>0</v>
      </c>
    </row>
    <row r="64" spans="2:4" x14ac:dyDescent="0.25">
      <c r="B64" t="s">
        <v>66</v>
      </c>
      <c r="C64" s="11">
        <v>0</v>
      </c>
      <c r="D64" s="11">
        <v>0</v>
      </c>
    </row>
    <row r="65" spans="2:4" x14ac:dyDescent="0.25">
      <c r="B65" t="s">
        <v>67</v>
      </c>
      <c r="C65" s="11">
        <v>0</v>
      </c>
      <c r="D65" s="11">
        <v>0</v>
      </c>
    </row>
    <row r="66" spans="2:4" x14ac:dyDescent="0.25">
      <c r="B66" t="s">
        <v>68</v>
      </c>
      <c r="C66" s="11">
        <v>0</v>
      </c>
      <c r="D66" s="11">
        <v>0</v>
      </c>
    </row>
    <row r="67" spans="2:4" x14ac:dyDescent="0.25">
      <c r="B67" t="s">
        <v>69</v>
      </c>
      <c r="C67" s="11">
        <v>0</v>
      </c>
      <c r="D67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D611-AE76-4A1A-BCD6-172095B64408}">
  <dimension ref="A1:N32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14" x14ac:dyDescent="0.25">
      <c r="A1" s="54" t="s">
        <v>118</v>
      </c>
      <c r="I1" s="40"/>
      <c r="J1" s="40"/>
      <c r="K1" s="40"/>
      <c r="L1" s="40"/>
      <c r="M1" s="40"/>
      <c r="N1" s="40"/>
    </row>
    <row r="2" spans="1:14" x14ac:dyDescent="0.25">
      <c r="A2" s="123" t="s">
        <v>97</v>
      </c>
      <c r="B2" s="123" t="s">
        <v>0</v>
      </c>
      <c r="C2" s="124" t="s">
        <v>122</v>
      </c>
      <c r="D2" s="124"/>
      <c r="E2" s="124" t="s">
        <v>123</v>
      </c>
      <c r="F2" s="124"/>
      <c r="G2" s="121" t="s">
        <v>78</v>
      </c>
      <c r="H2" s="121" t="s">
        <v>119</v>
      </c>
    </row>
    <row r="3" spans="1:14" ht="67.5" x14ac:dyDescent="0.25">
      <c r="A3" s="123"/>
      <c r="B3" s="123"/>
      <c r="C3" s="55" t="s">
        <v>120</v>
      </c>
      <c r="D3" s="55" t="s">
        <v>121</v>
      </c>
      <c r="E3" s="55" t="s">
        <v>120</v>
      </c>
      <c r="F3" s="55" t="s">
        <v>121</v>
      </c>
      <c r="G3" s="122"/>
      <c r="H3" s="122"/>
    </row>
    <row r="4" spans="1:14" x14ac:dyDescent="0.25">
      <c r="A4" s="29">
        <v>1</v>
      </c>
      <c r="B4" s="23" t="s">
        <v>42</v>
      </c>
      <c r="C4" s="20">
        <v>0</v>
      </c>
      <c r="D4" s="20">
        <v>0</v>
      </c>
      <c r="E4" s="20">
        <v>0</v>
      </c>
      <c r="F4" s="20">
        <v>0</v>
      </c>
      <c r="G4" s="20"/>
      <c r="H4" s="20"/>
    </row>
    <row r="5" spans="1:14" x14ac:dyDescent="0.25">
      <c r="A5" s="29">
        <v>2</v>
      </c>
      <c r="B5" s="23" t="s">
        <v>43</v>
      </c>
      <c r="C5" s="20">
        <v>0</v>
      </c>
      <c r="D5" s="20">
        <v>0</v>
      </c>
      <c r="E5" s="20">
        <v>0</v>
      </c>
      <c r="F5" s="20">
        <v>0</v>
      </c>
      <c r="G5" s="20"/>
      <c r="H5" s="20"/>
    </row>
    <row r="6" spans="1:14" x14ac:dyDescent="0.25">
      <c r="B6" t="s">
        <v>44</v>
      </c>
      <c r="C6" s="20">
        <v>0</v>
      </c>
      <c r="D6" s="20">
        <v>0</v>
      </c>
      <c r="E6" s="20">
        <v>0</v>
      </c>
      <c r="F6" s="20">
        <v>0</v>
      </c>
    </row>
    <row r="7" spans="1:14" x14ac:dyDescent="0.25">
      <c r="B7" t="s">
        <v>45</v>
      </c>
      <c r="C7" s="20">
        <v>0</v>
      </c>
      <c r="D7" s="20">
        <v>0</v>
      </c>
      <c r="E7" s="20">
        <v>0</v>
      </c>
      <c r="F7" s="20">
        <v>0</v>
      </c>
    </row>
    <row r="8" spans="1:14" x14ac:dyDescent="0.25">
      <c r="B8" t="s">
        <v>46</v>
      </c>
      <c r="C8" s="20">
        <v>0</v>
      </c>
      <c r="D8" s="20">
        <v>0</v>
      </c>
      <c r="E8" s="20">
        <v>0</v>
      </c>
      <c r="F8" s="20">
        <v>0</v>
      </c>
    </row>
    <row r="9" spans="1:14" x14ac:dyDescent="0.25">
      <c r="B9" t="s">
        <v>47</v>
      </c>
      <c r="C9" s="20">
        <v>0</v>
      </c>
      <c r="D9" s="20">
        <v>0</v>
      </c>
      <c r="E9" s="20">
        <v>0</v>
      </c>
      <c r="F9" s="20">
        <v>0</v>
      </c>
    </row>
    <row r="10" spans="1:14" x14ac:dyDescent="0.25">
      <c r="B10" t="s">
        <v>48</v>
      </c>
      <c r="C10" s="20">
        <v>9.7000000000000003E-2</v>
      </c>
      <c r="D10" s="20">
        <v>0</v>
      </c>
      <c r="E10" s="20">
        <v>27.736999999999998</v>
      </c>
      <c r="F10" s="20">
        <v>0</v>
      </c>
    </row>
    <row r="11" spans="1:14" x14ac:dyDescent="0.25">
      <c r="B11" t="s">
        <v>49</v>
      </c>
      <c r="C11" s="20">
        <v>0</v>
      </c>
      <c r="D11" s="20">
        <v>0</v>
      </c>
      <c r="E11" s="20">
        <v>0</v>
      </c>
      <c r="F11" s="20">
        <v>0</v>
      </c>
    </row>
    <row r="12" spans="1:14" x14ac:dyDescent="0.25">
      <c r="B12" t="s">
        <v>50</v>
      </c>
      <c r="C12" s="20">
        <v>0</v>
      </c>
      <c r="D12" s="20">
        <v>0</v>
      </c>
      <c r="E12" s="20">
        <v>0</v>
      </c>
      <c r="F12" s="20">
        <v>0</v>
      </c>
    </row>
    <row r="13" spans="1:14" x14ac:dyDescent="0.25">
      <c r="B13" t="s">
        <v>51</v>
      </c>
      <c r="C13" s="20">
        <v>0</v>
      </c>
      <c r="D13" s="20">
        <v>0</v>
      </c>
      <c r="E13" s="20">
        <v>0</v>
      </c>
      <c r="F13" s="20">
        <v>0</v>
      </c>
    </row>
    <row r="14" spans="1:14" x14ac:dyDescent="0.25">
      <c r="B14" t="s">
        <v>52</v>
      </c>
      <c r="C14" s="20">
        <v>0</v>
      </c>
      <c r="D14" s="20">
        <v>0</v>
      </c>
      <c r="E14" s="20">
        <v>0</v>
      </c>
      <c r="F14" s="20">
        <v>0</v>
      </c>
    </row>
    <row r="15" spans="1:14" x14ac:dyDescent="0.25">
      <c r="B15" t="s">
        <v>53</v>
      </c>
      <c r="C15" s="20">
        <v>0</v>
      </c>
      <c r="D15" s="20">
        <v>0</v>
      </c>
      <c r="E15" s="20">
        <v>0</v>
      </c>
      <c r="F15" s="20">
        <v>0</v>
      </c>
    </row>
    <row r="16" spans="1:14" x14ac:dyDescent="0.25">
      <c r="B16" t="s">
        <v>54</v>
      </c>
      <c r="C16" s="20">
        <v>0</v>
      </c>
      <c r="D16" s="20">
        <v>0</v>
      </c>
      <c r="E16" s="20">
        <v>0</v>
      </c>
      <c r="F16" s="20">
        <v>0</v>
      </c>
    </row>
    <row r="17" spans="2:6" x14ac:dyDescent="0.25">
      <c r="B17" t="s">
        <v>55</v>
      </c>
      <c r="C17" s="20">
        <v>0</v>
      </c>
      <c r="D17" s="20">
        <v>0</v>
      </c>
      <c r="E17" s="20">
        <v>0</v>
      </c>
      <c r="F17" s="20">
        <v>0</v>
      </c>
    </row>
    <row r="18" spans="2:6" x14ac:dyDescent="0.25">
      <c r="B18" t="s">
        <v>56</v>
      </c>
      <c r="C18" s="20">
        <v>0</v>
      </c>
      <c r="D18" s="20">
        <v>0</v>
      </c>
      <c r="E18" s="20">
        <v>0</v>
      </c>
      <c r="F18" s="20">
        <v>0</v>
      </c>
    </row>
    <row r="19" spans="2:6" x14ac:dyDescent="0.25">
      <c r="B19" t="s">
        <v>57</v>
      </c>
      <c r="C19" s="20">
        <v>0</v>
      </c>
      <c r="D19" s="20">
        <v>0</v>
      </c>
      <c r="E19" s="20">
        <v>0</v>
      </c>
      <c r="F19" s="20">
        <v>0</v>
      </c>
    </row>
    <row r="20" spans="2:6" x14ac:dyDescent="0.25">
      <c r="B20" t="s">
        <v>58</v>
      </c>
      <c r="C20" s="20">
        <v>0</v>
      </c>
      <c r="D20" s="20">
        <v>0</v>
      </c>
      <c r="E20" s="20">
        <v>0</v>
      </c>
      <c r="F20" s="20">
        <v>0</v>
      </c>
    </row>
    <row r="21" spans="2:6" x14ac:dyDescent="0.25">
      <c r="B21" t="s">
        <v>59</v>
      </c>
      <c r="C21" s="20">
        <v>0</v>
      </c>
      <c r="D21" s="20">
        <v>0</v>
      </c>
      <c r="E21" s="20">
        <v>0</v>
      </c>
      <c r="F21" s="20">
        <v>0</v>
      </c>
    </row>
    <row r="22" spans="2:6" x14ac:dyDescent="0.25">
      <c r="B22" t="s">
        <v>60</v>
      </c>
      <c r="C22" s="20">
        <v>0</v>
      </c>
      <c r="D22" s="20">
        <v>0</v>
      </c>
      <c r="E22" s="20">
        <v>0</v>
      </c>
      <c r="F22" s="20">
        <v>0</v>
      </c>
    </row>
    <row r="23" spans="2:6" x14ac:dyDescent="0.25">
      <c r="B23" t="s">
        <v>85</v>
      </c>
      <c r="C23" s="20">
        <v>311.17504400000001</v>
      </c>
      <c r="D23" s="20">
        <v>765.95226364998462</v>
      </c>
      <c r="E23" s="20">
        <v>214.65700000000001</v>
      </c>
      <c r="F23" s="20">
        <v>139.876</v>
      </c>
    </row>
    <row r="24" spans="2:6" x14ac:dyDescent="0.25">
      <c r="B24" t="s">
        <v>61</v>
      </c>
      <c r="C24" s="20">
        <v>0</v>
      </c>
      <c r="D24" s="20">
        <v>0</v>
      </c>
      <c r="E24" s="20">
        <v>0</v>
      </c>
      <c r="F24" s="20">
        <v>0</v>
      </c>
    </row>
    <row r="25" spans="2:6" x14ac:dyDescent="0.25">
      <c r="B25" t="s">
        <v>62</v>
      </c>
      <c r="C25" s="20">
        <v>0</v>
      </c>
      <c r="D25" s="20">
        <v>0</v>
      </c>
      <c r="E25" s="20">
        <v>0</v>
      </c>
      <c r="F25" s="20">
        <v>0</v>
      </c>
    </row>
    <row r="26" spans="2:6" x14ac:dyDescent="0.25">
      <c r="B26" t="s">
        <v>63</v>
      </c>
      <c r="C26" s="20">
        <v>0</v>
      </c>
      <c r="D26" s="20">
        <v>0</v>
      </c>
      <c r="E26" s="20">
        <v>0</v>
      </c>
      <c r="F26" s="20">
        <v>0</v>
      </c>
    </row>
    <row r="27" spans="2:6" x14ac:dyDescent="0.25">
      <c r="B27" t="s">
        <v>64</v>
      </c>
      <c r="C27" s="20">
        <v>0</v>
      </c>
      <c r="D27" s="20">
        <v>0</v>
      </c>
      <c r="E27" s="20">
        <v>0</v>
      </c>
      <c r="F27" s="20">
        <v>0</v>
      </c>
    </row>
    <row r="28" spans="2:6" x14ac:dyDescent="0.25">
      <c r="B28" t="s">
        <v>65</v>
      </c>
      <c r="C28" s="20">
        <v>0</v>
      </c>
      <c r="D28" s="20">
        <v>0</v>
      </c>
      <c r="E28" s="20">
        <v>0</v>
      </c>
      <c r="F28" s="20">
        <v>0</v>
      </c>
    </row>
    <row r="29" spans="2:6" x14ac:dyDescent="0.25">
      <c r="B29" t="s">
        <v>66</v>
      </c>
      <c r="C29" s="20">
        <v>4.4999999999999998E-2</v>
      </c>
      <c r="D29" s="20">
        <v>0</v>
      </c>
      <c r="E29" s="20">
        <v>0.09</v>
      </c>
      <c r="F29" s="20">
        <v>8.5999999999999993E-2</v>
      </c>
    </row>
    <row r="30" spans="2:6" x14ac:dyDescent="0.25">
      <c r="B30" t="s">
        <v>67</v>
      </c>
      <c r="C30" s="20">
        <v>0</v>
      </c>
      <c r="D30" s="20">
        <v>0</v>
      </c>
      <c r="E30" s="20">
        <v>0</v>
      </c>
      <c r="F30" s="20">
        <v>0</v>
      </c>
    </row>
    <row r="31" spans="2:6" x14ac:dyDescent="0.25">
      <c r="B31" t="s">
        <v>68</v>
      </c>
      <c r="C31" s="20">
        <v>0</v>
      </c>
      <c r="D31" s="20">
        <v>0</v>
      </c>
      <c r="E31" s="20">
        <v>0</v>
      </c>
      <c r="F31" s="20">
        <v>0</v>
      </c>
    </row>
    <row r="32" spans="2:6" x14ac:dyDescent="0.25">
      <c r="B32" t="s">
        <v>69</v>
      </c>
      <c r="C32" s="20">
        <v>1717.5619999999999</v>
      </c>
      <c r="D32" s="20">
        <v>1570.241</v>
      </c>
      <c r="E32" s="20">
        <v>286.56</v>
      </c>
      <c r="F32" s="20">
        <v>232.36099999999999</v>
      </c>
    </row>
  </sheetData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191E-A8BB-45EA-89B3-05E16D4B7510}">
  <dimension ref="A1:N6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7" max="7" width="10.28515625" bestFit="1" customWidth="1"/>
    <col min="8" max="8" width="10.85546875" bestFit="1" customWidth="1"/>
    <col min="9" max="9" width="15.7109375" style="58" customWidth="1"/>
  </cols>
  <sheetData>
    <row r="1" spans="1:14" x14ac:dyDescent="0.25">
      <c r="A1" s="54" t="s">
        <v>118</v>
      </c>
      <c r="I1" s="59"/>
      <c r="J1" s="40"/>
      <c r="K1" s="40"/>
      <c r="L1" s="40"/>
      <c r="M1" s="40"/>
      <c r="N1" s="40"/>
    </row>
    <row r="2" spans="1:14" x14ac:dyDescent="0.25">
      <c r="A2" s="123" t="s">
        <v>2</v>
      </c>
      <c r="B2" s="123" t="s">
        <v>0</v>
      </c>
      <c r="C2" s="124" t="s">
        <v>122</v>
      </c>
      <c r="D2" s="124"/>
      <c r="E2" s="124" t="s">
        <v>123</v>
      </c>
      <c r="F2" s="124"/>
      <c r="G2" s="121" t="s">
        <v>78</v>
      </c>
      <c r="H2" s="121" t="s">
        <v>119</v>
      </c>
    </row>
    <row r="3" spans="1:14" ht="67.5" x14ac:dyDescent="0.25">
      <c r="A3" s="123"/>
      <c r="B3" s="123"/>
      <c r="C3" s="55" t="s">
        <v>120</v>
      </c>
      <c r="D3" s="55" t="s">
        <v>121</v>
      </c>
      <c r="E3" s="55" t="s">
        <v>120</v>
      </c>
      <c r="F3" s="55" t="s">
        <v>121</v>
      </c>
      <c r="G3" s="122"/>
      <c r="H3" s="122"/>
    </row>
    <row r="4" spans="1:14" x14ac:dyDescent="0.25">
      <c r="A4" s="29">
        <v>1</v>
      </c>
      <c r="B4" s="62" t="s">
        <v>69</v>
      </c>
      <c r="C4" s="20">
        <v>1717.5619999999999</v>
      </c>
      <c r="D4" s="20">
        <v>1570.241</v>
      </c>
      <c r="E4" s="20">
        <v>286.56</v>
      </c>
      <c r="F4" s="20">
        <v>232.36099999999999</v>
      </c>
      <c r="G4" s="30">
        <f>(C4/E4-1)*100</f>
        <v>499.37255723059735</v>
      </c>
      <c r="H4" s="30">
        <f>(D4/F4-1)*100</f>
        <v>575.7764857269508</v>
      </c>
      <c r="I4" s="58">
        <v>7716748537</v>
      </c>
    </row>
    <row r="5" spans="1:14" x14ac:dyDescent="0.25">
      <c r="A5" s="29">
        <v>2</v>
      </c>
      <c r="B5" s="62" t="s">
        <v>85</v>
      </c>
      <c r="C5" s="20">
        <v>311.17504400000001</v>
      </c>
      <c r="D5" s="20">
        <v>765.95226364998462</v>
      </c>
      <c r="E5" s="20">
        <v>214.65700000000001</v>
      </c>
      <c r="F5" s="20">
        <v>139.876</v>
      </c>
      <c r="G5" s="30">
        <f t="shared" ref="G5:G6" si="0">(C5/E5-1)*100</f>
        <v>44.963846508616065</v>
      </c>
      <c r="H5" s="30">
        <f t="shared" ref="H5" si="1">(D5/F5-1)*100</f>
        <v>447.59377137606498</v>
      </c>
      <c r="I5" s="58" t="s">
        <v>133</v>
      </c>
    </row>
    <row r="6" spans="1:14" x14ac:dyDescent="0.25">
      <c r="A6" s="29">
        <v>3</v>
      </c>
      <c r="B6" s="62" t="s">
        <v>48</v>
      </c>
      <c r="C6" s="20">
        <v>9.7000000000000003E-2</v>
      </c>
      <c r="D6" s="20">
        <v>0</v>
      </c>
      <c r="E6" s="20">
        <v>27.736999999999998</v>
      </c>
      <c r="F6" s="20">
        <v>0</v>
      </c>
      <c r="G6" s="30">
        <f t="shared" si="0"/>
        <v>-99.650286620759275</v>
      </c>
      <c r="H6" s="30" t="s">
        <v>95</v>
      </c>
      <c r="I6" s="58">
        <v>7733812126</v>
      </c>
    </row>
  </sheetData>
  <sortState xmlns:xlrd2="http://schemas.microsoft.com/office/spreadsheetml/2017/richdata2" ref="A4:F8">
    <sortCondition descending="1" ref="C4:C8"/>
  </sortState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A4D5-0F25-4F54-B8E3-B9C5F1A52388}">
  <dimension ref="A1:E31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124</v>
      </c>
    </row>
    <row r="2" spans="1:5" ht="90" x14ac:dyDescent="0.25">
      <c r="A2" s="56" t="s">
        <v>73</v>
      </c>
      <c r="B2" s="57" t="s">
        <v>0</v>
      </c>
      <c r="C2" s="3" t="s">
        <v>125</v>
      </c>
      <c r="D2" s="3" t="s">
        <v>126</v>
      </c>
      <c r="E2" s="1" t="s">
        <v>88</v>
      </c>
    </row>
    <row r="3" spans="1:5" x14ac:dyDescent="0.25">
      <c r="B3" t="s">
        <v>42</v>
      </c>
      <c r="C3">
        <v>0</v>
      </c>
      <c r="D3">
        <v>0</v>
      </c>
    </row>
    <row r="4" spans="1:5" x14ac:dyDescent="0.25">
      <c r="B4" t="s">
        <v>43</v>
      </c>
      <c r="C4">
        <v>0</v>
      </c>
      <c r="D4">
        <v>0</v>
      </c>
    </row>
    <row r="5" spans="1:5" x14ac:dyDescent="0.25">
      <c r="B5" t="s">
        <v>44</v>
      </c>
      <c r="C5">
        <v>0</v>
      </c>
      <c r="D5">
        <v>0</v>
      </c>
    </row>
    <row r="6" spans="1:5" x14ac:dyDescent="0.25">
      <c r="B6" t="s">
        <v>45</v>
      </c>
      <c r="C6">
        <v>0</v>
      </c>
      <c r="D6">
        <v>0</v>
      </c>
    </row>
    <row r="7" spans="1:5" x14ac:dyDescent="0.25">
      <c r="B7" t="s">
        <v>46</v>
      </c>
      <c r="C7">
        <v>0</v>
      </c>
      <c r="D7">
        <v>0</v>
      </c>
    </row>
    <row r="8" spans="1:5" x14ac:dyDescent="0.25">
      <c r="B8" t="s">
        <v>47</v>
      </c>
      <c r="C8">
        <v>0</v>
      </c>
      <c r="D8">
        <v>0</v>
      </c>
    </row>
    <row r="9" spans="1:5" x14ac:dyDescent="0.25">
      <c r="B9" t="s">
        <v>48</v>
      </c>
      <c r="C9">
        <v>0</v>
      </c>
      <c r="D9">
        <v>2.3370000000000002</v>
      </c>
    </row>
    <row r="10" spans="1:5" x14ac:dyDescent="0.25">
      <c r="B10" t="s">
        <v>49</v>
      </c>
      <c r="C10">
        <v>0</v>
      </c>
      <c r="D10">
        <v>0</v>
      </c>
    </row>
    <row r="11" spans="1:5" x14ac:dyDescent="0.25">
      <c r="B11" t="s">
        <v>50</v>
      </c>
      <c r="C11">
        <v>0</v>
      </c>
      <c r="D11">
        <v>0</v>
      </c>
    </row>
    <row r="12" spans="1:5" x14ac:dyDescent="0.25">
      <c r="B12" t="s">
        <v>51</v>
      </c>
      <c r="C12">
        <v>0</v>
      </c>
      <c r="D12">
        <v>0</v>
      </c>
    </row>
    <row r="13" spans="1:5" x14ac:dyDescent="0.25">
      <c r="B13" t="s">
        <v>52</v>
      </c>
      <c r="C13">
        <v>0</v>
      </c>
      <c r="D13">
        <v>0</v>
      </c>
    </row>
    <row r="14" spans="1:5" x14ac:dyDescent="0.25">
      <c r="B14" t="s">
        <v>53</v>
      </c>
      <c r="C14">
        <v>0</v>
      </c>
      <c r="D14">
        <v>0</v>
      </c>
    </row>
    <row r="15" spans="1:5" x14ac:dyDescent="0.25">
      <c r="B15" t="s">
        <v>54</v>
      </c>
      <c r="C15">
        <v>0</v>
      </c>
      <c r="D15">
        <v>0</v>
      </c>
    </row>
    <row r="16" spans="1:5" x14ac:dyDescent="0.25">
      <c r="B16" t="s">
        <v>55</v>
      </c>
      <c r="C16">
        <v>0</v>
      </c>
      <c r="D16">
        <v>0</v>
      </c>
    </row>
    <row r="17" spans="2:4" x14ac:dyDescent="0.25">
      <c r="B17" t="s">
        <v>56</v>
      </c>
      <c r="C17">
        <v>0</v>
      </c>
      <c r="D17">
        <v>0</v>
      </c>
    </row>
    <row r="18" spans="2:4" x14ac:dyDescent="0.25">
      <c r="B18" t="s">
        <v>57</v>
      </c>
      <c r="C18">
        <v>0</v>
      </c>
      <c r="D18">
        <v>0</v>
      </c>
    </row>
    <row r="19" spans="2:4" x14ac:dyDescent="0.25">
      <c r="B19" t="s">
        <v>58</v>
      </c>
      <c r="C19">
        <v>0</v>
      </c>
      <c r="D19">
        <v>0</v>
      </c>
    </row>
    <row r="20" spans="2:4" x14ac:dyDescent="0.25">
      <c r="B20" t="s">
        <v>59</v>
      </c>
      <c r="C20">
        <v>0</v>
      </c>
      <c r="D20">
        <v>0</v>
      </c>
    </row>
    <row r="21" spans="2:4" x14ac:dyDescent="0.25">
      <c r="B21" t="s">
        <v>60</v>
      </c>
      <c r="C21">
        <v>0</v>
      </c>
      <c r="D21">
        <v>0</v>
      </c>
    </row>
    <row r="22" spans="2:4" x14ac:dyDescent="0.25">
      <c r="B22" t="s">
        <v>85</v>
      </c>
      <c r="C22">
        <v>330.90807100000001</v>
      </c>
      <c r="D22">
        <v>157.399</v>
      </c>
    </row>
    <row r="23" spans="2:4" x14ac:dyDescent="0.25">
      <c r="B23" t="s">
        <v>61</v>
      </c>
      <c r="C23">
        <v>0</v>
      </c>
      <c r="D23">
        <v>0</v>
      </c>
    </row>
    <row r="24" spans="2:4" x14ac:dyDescent="0.25">
      <c r="B24" t="s">
        <v>62</v>
      </c>
      <c r="C24">
        <v>0</v>
      </c>
      <c r="D24">
        <v>0</v>
      </c>
    </row>
    <row r="25" spans="2:4" x14ac:dyDescent="0.25">
      <c r="B25" t="s">
        <v>63</v>
      </c>
      <c r="C25">
        <v>0</v>
      </c>
      <c r="D25">
        <v>0</v>
      </c>
    </row>
    <row r="26" spans="2:4" x14ac:dyDescent="0.25">
      <c r="B26" t="s">
        <v>64</v>
      </c>
      <c r="C26">
        <v>0</v>
      </c>
      <c r="D26">
        <v>0</v>
      </c>
    </row>
    <row r="27" spans="2:4" x14ac:dyDescent="0.25">
      <c r="B27" t="s">
        <v>65</v>
      </c>
      <c r="C27">
        <v>0</v>
      </c>
      <c r="D27">
        <v>0</v>
      </c>
    </row>
    <row r="28" spans="2:4" x14ac:dyDescent="0.25">
      <c r="B28" t="s">
        <v>66</v>
      </c>
      <c r="C28">
        <v>0</v>
      </c>
      <c r="D28">
        <v>0</v>
      </c>
    </row>
    <row r="29" spans="2:4" x14ac:dyDescent="0.25">
      <c r="B29" t="s">
        <v>67</v>
      </c>
      <c r="C29">
        <v>0</v>
      </c>
      <c r="D29">
        <v>0</v>
      </c>
    </row>
    <row r="30" spans="2:4" x14ac:dyDescent="0.25">
      <c r="B30" t="s">
        <v>68</v>
      </c>
      <c r="C30">
        <v>0</v>
      </c>
      <c r="D30">
        <v>0</v>
      </c>
    </row>
    <row r="31" spans="2:4" x14ac:dyDescent="0.25">
      <c r="B31" t="s">
        <v>69</v>
      </c>
      <c r="C31">
        <v>1665.6410000000001</v>
      </c>
      <c r="D31">
        <v>259.27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A5A1-8872-441F-B4CF-414A89F8096E}">
  <dimension ref="A1:F5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6" max="6" width="14.140625" customWidth="1"/>
  </cols>
  <sheetData>
    <row r="1" spans="1:6" x14ac:dyDescent="0.25">
      <c r="A1" t="s">
        <v>124</v>
      </c>
    </row>
    <row r="2" spans="1:6" ht="90" x14ac:dyDescent="0.25">
      <c r="A2" s="56" t="s">
        <v>140</v>
      </c>
      <c r="B2" s="57" t="s">
        <v>0</v>
      </c>
      <c r="C2" s="3" t="s">
        <v>141</v>
      </c>
      <c r="D2" s="3" t="s">
        <v>142</v>
      </c>
      <c r="E2" s="1" t="s">
        <v>88</v>
      </c>
    </row>
    <row r="3" spans="1:6" x14ac:dyDescent="0.25">
      <c r="A3" s="29">
        <v>1</v>
      </c>
      <c r="B3" s="62" t="s">
        <v>69</v>
      </c>
      <c r="C3" s="20">
        <v>1665.6410000000001</v>
      </c>
      <c r="D3" s="20">
        <v>259.27</v>
      </c>
      <c r="E3" s="30">
        <f>(C3/D3-1)*100</f>
        <v>542.43491341073013</v>
      </c>
      <c r="F3" s="21">
        <v>7716748537</v>
      </c>
    </row>
    <row r="4" spans="1:6" x14ac:dyDescent="0.25">
      <c r="A4" s="29">
        <v>2</v>
      </c>
      <c r="B4" s="62" t="s">
        <v>85</v>
      </c>
      <c r="C4" s="20">
        <v>330.90807100000001</v>
      </c>
      <c r="D4" s="20">
        <v>157.399</v>
      </c>
      <c r="E4" s="30">
        <f t="shared" ref="E4:E5" si="0">(C4/D4-1)*100</f>
        <v>110.23518002020344</v>
      </c>
      <c r="F4" s="21" t="s">
        <v>133</v>
      </c>
    </row>
    <row r="5" spans="1:6" x14ac:dyDescent="0.25">
      <c r="A5" s="29">
        <v>3</v>
      </c>
      <c r="B5" s="62" t="s">
        <v>48</v>
      </c>
      <c r="C5" s="20">
        <v>0</v>
      </c>
      <c r="D5" s="20">
        <v>2.3370000000000002</v>
      </c>
      <c r="E5" s="30">
        <f t="shared" si="0"/>
        <v>-100</v>
      </c>
      <c r="F5" s="21">
        <v>7733812126</v>
      </c>
    </row>
  </sheetData>
  <sortState xmlns:xlrd2="http://schemas.microsoft.com/office/spreadsheetml/2017/richdata2" ref="A3:E5">
    <sortCondition descending="1" ref="C3:C5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0E2D-2398-4DCD-8AF9-7D867CFC75F2}">
  <dimension ref="A1:E31"/>
  <sheetViews>
    <sheetView workbookViewId="0">
      <selection activeCell="H16" sqref="H16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127</v>
      </c>
    </row>
    <row r="2" spans="1:5" ht="56.25" x14ac:dyDescent="0.25">
      <c r="A2" s="56" t="s">
        <v>102</v>
      </c>
      <c r="B2" s="57" t="s">
        <v>0</v>
      </c>
      <c r="C2" s="1" t="s">
        <v>128</v>
      </c>
      <c r="D2" s="1" t="s">
        <v>129</v>
      </c>
      <c r="E2" s="1" t="s">
        <v>72</v>
      </c>
    </row>
    <row r="3" spans="1:5" x14ac:dyDescent="0.25">
      <c r="B3" t="s">
        <v>42</v>
      </c>
      <c r="C3" s="41">
        <v>206.61199999999999</v>
      </c>
      <c r="D3" s="41">
        <v>320.56599999999997</v>
      </c>
    </row>
    <row r="4" spans="1:5" x14ac:dyDescent="0.25">
      <c r="B4" t="s">
        <v>43</v>
      </c>
      <c r="C4" s="41">
        <v>-62.989451476793249</v>
      </c>
      <c r="D4" s="41">
        <v>25.513924050632912</v>
      </c>
    </row>
    <row r="5" spans="1:5" x14ac:dyDescent="0.25">
      <c r="B5" t="s">
        <v>44</v>
      </c>
      <c r="C5" s="41">
        <v>7.4210000000000003</v>
      </c>
      <c r="D5" s="41">
        <v>1.1659999999999999</v>
      </c>
    </row>
    <row r="6" spans="1:5" x14ac:dyDescent="0.25">
      <c r="B6" t="s">
        <v>45</v>
      </c>
      <c r="C6" s="41">
        <v>175.55699999999999</v>
      </c>
      <c r="D6" s="41">
        <v>44.941000000000003</v>
      </c>
    </row>
    <row r="7" spans="1:5" x14ac:dyDescent="0.25">
      <c r="B7" t="s">
        <v>46</v>
      </c>
      <c r="C7" s="41">
        <v>359.45100000000002</v>
      </c>
      <c r="D7" s="41">
        <v>268.81200000000001</v>
      </c>
    </row>
    <row r="8" spans="1:5" x14ac:dyDescent="0.25">
      <c r="B8" t="s">
        <v>47</v>
      </c>
      <c r="C8" s="41">
        <v>109.453</v>
      </c>
      <c r="D8" s="41">
        <v>94.927999999999997</v>
      </c>
    </row>
    <row r="9" spans="1:5" x14ac:dyDescent="0.25">
      <c r="B9" t="s">
        <v>48</v>
      </c>
      <c r="C9" s="41">
        <v>184.572</v>
      </c>
      <c r="D9" s="41">
        <v>119.354</v>
      </c>
    </row>
    <row r="10" spans="1:5" x14ac:dyDescent="0.25">
      <c r="B10" t="s">
        <v>49</v>
      </c>
      <c r="C10" s="41">
        <v>220.12</v>
      </c>
      <c r="D10" s="41">
        <v>259.096</v>
      </c>
    </row>
    <row r="11" spans="1:5" x14ac:dyDescent="0.25">
      <c r="B11" t="s">
        <v>50</v>
      </c>
      <c r="C11" s="41">
        <v>2.0680000000000001</v>
      </c>
      <c r="D11" s="41">
        <v>3.375</v>
      </c>
    </row>
    <row r="12" spans="1:5" x14ac:dyDescent="0.25">
      <c r="B12" t="s">
        <v>51</v>
      </c>
      <c r="C12" s="41">
        <v>6.6280000000000001</v>
      </c>
      <c r="D12" s="41">
        <v>4.3220000000000001</v>
      </c>
    </row>
    <row r="13" spans="1:5" x14ac:dyDescent="0.25">
      <c r="B13" t="s">
        <v>52</v>
      </c>
      <c r="C13" s="41">
        <v>4.8170000000000002</v>
      </c>
      <c r="D13" s="41">
        <v>1.2470000000000001</v>
      </c>
    </row>
    <row r="14" spans="1:5" x14ac:dyDescent="0.25">
      <c r="B14" t="s">
        <v>53</v>
      </c>
      <c r="C14" s="41" t="s">
        <v>84</v>
      </c>
      <c r="D14" s="41" t="s">
        <v>84</v>
      </c>
    </row>
    <row r="15" spans="1:5" x14ac:dyDescent="0.25">
      <c r="B15" t="s">
        <v>54</v>
      </c>
      <c r="C15" s="41">
        <v>864.21100000000001</v>
      </c>
      <c r="D15" s="41">
        <v>664.51900000000001</v>
      </c>
    </row>
    <row r="16" spans="1:5" x14ac:dyDescent="0.25">
      <c r="B16" t="s">
        <v>55</v>
      </c>
      <c r="C16" s="41">
        <v>10.307</v>
      </c>
      <c r="D16" s="41">
        <v>-4.2110000000000003</v>
      </c>
    </row>
    <row r="17" spans="2:4" x14ac:dyDescent="0.25">
      <c r="B17" t="s">
        <v>56</v>
      </c>
      <c r="C17" s="41">
        <v>180.98070000000001</v>
      </c>
      <c r="D17" s="41">
        <v>186.3776</v>
      </c>
    </row>
    <row r="18" spans="2:4" x14ac:dyDescent="0.25">
      <c r="B18" t="s">
        <v>57</v>
      </c>
      <c r="C18" s="41">
        <v>40.823999999999998</v>
      </c>
      <c r="D18" s="41">
        <v>0</v>
      </c>
    </row>
    <row r="19" spans="2:4" x14ac:dyDescent="0.25">
      <c r="B19" t="s">
        <v>58</v>
      </c>
      <c r="C19" s="41">
        <v>3.8889999999999998</v>
      </c>
      <c r="D19" s="41">
        <v>19.561</v>
      </c>
    </row>
    <row r="20" spans="2:4" x14ac:dyDescent="0.25">
      <c r="B20" t="s">
        <v>59</v>
      </c>
      <c r="C20" s="41">
        <v>51.295999999999999</v>
      </c>
      <c r="D20" s="41">
        <v>-108.505</v>
      </c>
    </row>
    <row r="21" spans="2:4" x14ac:dyDescent="0.25">
      <c r="B21" t="s">
        <v>60</v>
      </c>
      <c r="C21" s="41">
        <v>670.35</v>
      </c>
      <c r="D21" s="41">
        <v>357.339</v>
      </c>
    </row>
    <row r="22" spans="2:4" x14ac:dyDescent="0.25">
      <c r="B22" t="s">
        <v>85</v>
      </c>
      <c r="C22" s="41">
        <v>238.35599999999999</v>
      </c>
      <c r="D22" s="41">
        <v>153.67699999999999</v>
      </c>
    </row>
    <row r="23" spans="2:4" x14ac:dyDescent="0.25">
      <c r="B23" t="s">
        <v>61</v>
      </c>
      <c r="C23" s="41">
        <v>-4.1139999999999999</v>
      </c>
      <c r="D23" s="41">
        <v>-12.052</v>
      </c>
    </row>
    <row r="24" spans="2:4" x14ac:dyDescent="0.25">
      <c r="B24" t="s">
        <v>62</v>
      </c>
      <c r="C24" s="41">
        <v>10.913</v>
      </c>
      <c r="D24" s="41">
        <v>-41.960999999999999</v>
      </c>
    </row>
    <row r="25" spans="2:4" x14ac:dyDescent="0.25">
      <c r="B25" t="s">
        <v>63</v>
      </c>
      <c r="C25" s="41">
        <v>100.453</v>
      </c>
      <c r="D25" s="41">
        <v>-91.082999999999998</v>
      </c>
    </row>
    <row r="26" spans="2:4" x14ac:dyDescent="0.25">
      <c r="B26" t="s">
        <v>64</v>
      </c>
      <c r="C26" s="41">
        <v>-80.768000000000001</v>
      </c>
      <c r="D26" s="41">
        <v>-4.0259999999999998</v>
      </c>
    </row>
    <row r="27" spans="2:4" x14ac:dyDescent="0.25">
      <c r="B27" t="s">
        <v>65</v>
      </c>
      <c r="C27" s="41">
        <v>145.405</v>
      </c>
      <c r="D27" s="41">
        <v>30.135000000000002</v>
      </c>
    </row>
    <row r="28" spans="2:4" x14ac:dyDescent="0.25">
      <c r="B28" t="s">
        <v>66</v>
      </c>
      <c r="C28" s="41">
        <v>14.337999999999999</v>
      </c>
      <c r="D28" s="41">
        <v>53.518999999999998</v>
      </c>
    </row>
    <row r="29" spans="2:4" x14ac:dyDescent="0.25">
      <c r="B29" t="s">
        <v>67</v>
      </c>
      <c r="C29" s="41">
        <v>0.64</v>
      </c>
      <c r="D29" s="41">
        <v>4.6429999999999998</v>
      </c>
    </row>
    <row r="30" spans="2:4" x14ac:dyDescent="0.25">
      <c r="B30" t="s">
        <v>68</v>
      </c>
      <c r="C30" s="41">
        <v>432.9537514099996</v>
      </c>
      <c r="D30" s="41">
        <v>117.01724991999976</v>
      </c>
    </row>
    <row r="31" spans="2:4" x14ac:dyDescent="0.25">
      <c r="B31" t="s">
        <v>69</v>
      </c>
      <c r="C31" s="41">
        <v>210.54300000000001</v>
      </c>
      <c r="D31" s="41">
        <v>17.297000000000001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92B6-F3CC-4525-9A47-453DB0F0080F}">
  <dimension ref="A1:E3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42.7109375" customWidth="1"/>
    <col min="3" max="4" width="9.42578125" bestFit="1" customWidth="1"/>
    <col min="5" max="5" width="11.28515625" bestFit="1" customWidth="1"/>
    <col min="14" max="14" width="16" customWidth="1"/>
  </cols>
  <sheetData>
    <row r="1" spans="1:5" x14ac:dyDescent="0.25">
      <c r="A1" t="s">
        <v>262</v>
      </c>
    </row>
    <row r="2" spans="1:5" ht="45" x14ac:dyDescent="0.25">
      <c r="A2" s="56" t="s">
        <v>102</v>
      </c>
      <c r="B2" s="57" t="s">
        <v>0</v>
      </c>
      <c r="C2" s="1" t="s">
        <v>187</v>
      </c>
      <c r="D2" s="1" t="s">
        <v>188</v>
      </c>
      <c r="E2" s="104" t="s">
        <v>164</v>
      </c>
    </row>
    <row r="3" spans="1:5" x14ac:dyDescent="0.25">
      <c r="A3" s="29">
        <v>1</v>
      </c>
      <c r="B3" s="19" t="s">
        <v>54</v>
      </c>
      <c r="C3" s="101">
        <v>1676.9</v>
      </c>
      <c r="D3" s="101">
        <v>1672.7</v>
      </c>
      <c r="E3">
        <v>4205271785</v>
      </c>
    </row>
    <row r="4" spans="1:5" x14ac:dyDescent="0.25">
      <c r="A4" s="29">
        <v>2</v>
      </c>
      <c r="B4" s="19" t="s">
        <v>60</v>
      </c>
      <c r="C4" s="101">
        <v>1620.7329999999999</v>
      </c>
      <c r="D4" s="101">
        <v>1318.3240000000001</v>
      </c>
      <c r="E4">
        <v>7704784072</v>
      </c>
    </row>
    <row r="5" spans="1:5" x14ac:dyDescent="0.25">
      <c r="A5" s="78">
        <v>3</v>
      </c>
      <c r="B5" s="19" t="s">
        <v>68</v>
      </c>
      <c r="C5" s="101">
        <v>1311.807</v>
      </c>
      <c r="D5" s="101">
        <v>500.28</v>
      </c>
      <c r="E5" t="s">
        <v>134</v>
      </c>
    </row>
    <row r="6" spans="1:5" x14ac:dyDescent="0.25">
      <c r="A6" s="78">
        <v>4</v>
      </c>
      <c r="B6" s="19" t="s">
        <v>69</v>
      </c>
      <c r="C6" s="101">
        <v>1130.4259999999999</v>
      </c>
      <c r="D6" s="101">
        <v>98.686999999999998</v>
      </c>
      <c r="E6">
        <v>7716748537</v>
      </c>
    </row>
    <row r="7" spans="1:5" x14ac:dyDescent="0.25">
      <c r="A7" s="78">
        <v>5</v>
      </c>
      <c r="B7" s="19" t="s">
        <v>42</v>
      </c>
      <c r="C7" s="101">
        <v>489.34</v>
      </c>
      <c r="D7" s="101">
        <v>702.87800000000004</v>
      </c>
      <c r="E7" t="s">
        <v>135</v>
      </c>
    </row>
    <row r="8" spans="1:5" x14ac:dyDescent="0.25">
      <c r="A8" s="78">
        <v>6</v>
      </c>
      <c r="B8" s="19" t="s">
        <v>83</v>
      </c>
      <c r="C8" s="101">
        <v>407.97699999999998</v>
      </c>
      <c r="D8" s="101">
        <v>258.40800000000002</v>
      </c>
      <c r="E8" t="s">
        <v>259</v>
      </c>
    </row>
    <row r="9" spans="1:5" x14ac:dyDescent="0.25">
      <c r="A9" s="78">
        <v>7</v>
      </c>
      <c r="B9" s="22" t="s">
        <v>48</v>
      </c>
      <c r="C9" s="101">
        <v>396.12099999999998</v>
      </c>
      <c r="D9" s="101">
        <v>383.09899999999999</v>
      </c>
      <c r="E9">
        <v>7733812126</v>
      </c>
    </row>
    <row r="10" spans="1:5" x14ac:dyDescent="0.25">
      <c r="A10" s="78">
        <v>8</v>
      </c>
      <c r="B10" s="19" t="s">
        <v>45</v>
      </c>
      <c r="C10" s="101">
        <v>371.32</v>
      </c>
      <c r="D10" s="101">
        <v>192.345</v>
      </c>
      <c r="E10">
        <v>5407973316</v>
      </c>
    </row>
    <row r="11" spans="1:5" x14ac:dyDescent="0.25">
      <c r="A11" s="78">
        <v>9</v>
      </c>
      <c r="B11" s="19" t="s">
        <v>241</v>
      </c>
      <c r="C11" s="101">
        <f>447.126-102.445</f>
        <v>344.68099999999998</v>
      </c>
      <c r="D11" s="101">
        <f>337.578-34.493</f>
        <v>303.08499999999998</v>
      </c>
      <c r="E11" t="s">
        <v>133</v>
      </c>
    </row>
    <row r="12" spans="1:5" x14ac:dyDescent="0.25">
      <c r="A12" s="78">
        <v>10</v>
      </c>
      <c r="B12" s="19" t="s">
        <v>56</v>
      </c>
      <c r="C12" s="101">
        <v>241.96799999999999</v>
      </c>
      <c r="D12" s="101">
        <v>206.215</v>
      </c>
      <c r="E12">
        <v>7730634468</v>
      </c>
    </row>
    <row r="13" spans="1:5" x14ac:dyDescent="0.25">
      <c r="A13" s="78">
        <v>11</v>
      </c>
      <c r="B13" s="19" t="s">
        <v>59</v>
      </c>
      <c r="C13" s="101">
        <v>178.358</v>
      </c>
      <c r="D13" s="101">
        <v>2.669</v>
      </c>
      <c r="E13" t="s">
        <v>232</v>
      </c>
    </row>
    <row r="14" spans="1:5" x14ac:dyDescent="0.25">
      <c r="A14" s="78">
        <v>12</v>
      </c>
      <c r="B14" s="19" t="s">
        <v>228</v>
      </c>
      <c r="C14" s="101">
        <v>167.756</v>
      </c>
      <c r="D14" s="101">
        <v>26.096</v>
      </c>
      <c r="E14" t="s">
        <v>229</v>
      </c>
    </row>
    <row r="15" spans="1:5" x14ac:dyDescent="0.25">
      <c r="A15" s="78">
        <v>13</v>
      </c>
      <c r="B15" s="19" t="s">
        <v>57</v>
      </c>
      <c r="C15" s="101">
        <v>123.782</v>
      </c>
      <c r="D15" s="101">
        <v>-9.93</v>
      </c>
      <c r="E15">
        <v>1659182700</v>
      </c>
    </row>
    <row r="16" spans="1:5" x14ac:dyDescent="0.25">
      <c r="A16" s="78">
        <v>14</v>
      </c>
      <c r="B16" s="102" t="s">
        <v>66</v>
      </c>
      <c r="C16" s="101">
        <v>84.617999999999995</v>
      </c>
      <c r="D16" s="101">
        <v>7.53</v>
      </c>
      <c r="E16">
        <v>4205219217</v>
      </c>
    </row>
    <row r="17" spans="1:5" x14ac:dyDescent="0.25">
      <c r="A17" s="78">
        <v>15</v>
      </c>
      <c r="B17" s="19" t="s">
        <v>234</v>
      </c>
      <c r="C17" s="101">
        <v>77.915000000000006</v>
      </c>
      <c r="D17" s="101">
        <v>53.317</v>
      </c>
      <c r="E17" t="s">
        <v>237</v>
      </c>
    </row>
    <row r="18" spans="1:5" x14ac:dyDescent="0.25">
      <c r="A18" s="78">
        <v>16</v>
      </c>
      <c r="B18" s="19" t="s">
        <v>235</v>
      </c>
      <c r="C18" s="101">
        <v>55.170999999999999</v>
      </c>
      <c r="D18" s="101">
        <v>26.867000000000001</v>
      </c>
      <c r="E18" t="s">
        <v>236</v>
      </c>
    </row>
    <row r="19" spans="1:5" x14ac:dyDescent="0.25">
      <c r="A19" s="78">
        <v>17</v>
      </c>
      <c r="B19" s="19" t="s">
        <v>245</v>
      </c>
      <c r="C19" s="101">
        <v>55</v>
      </c>
      <c r="D19" s="101">
        <v>23.747</v>
      </c>
      <c r="E19" t="s">
        <v>137</v>
      </c>
    </row>
    <row r="20" spans="1:5" x14ac:dyDescent="0.25">
      <c r="A20" s="78">
        <v>18</v>
      </c>
      <c r="B20" s="19" t="s">
        <v>55</v>
      </c>
      <c r="C20" s="101">
        <v>53.652999999999999</v>
      </c>
      <c r="D20" s="101">
        <v>9.5090000000000003</v>
      </c>
      <c r="E20">
        <v>5260355389</v>
      </c>
    </row>
    <row r="21" spans="1:5" x14ac:dyDescent="0.25">
      <c r="A21" s="78">
        <v>19</v>
      </c>
      <c r="B21" s="89" t="s">
        <v>62</v>
      </c>
      <c r="C21" s="101">
        <v>42.753999999999998</v>
      </c>
      <c r="D21" s="101">
        <v>-110.889</v>
      </c>
      <c r="E21">
        <v>7838492459</v>
      </c>
    </row>
    <row r="22" spans="1:5" x14ac:dyDescent="0.25">
      <c r="A22" s="78">
        <v>20</v>
      </c>
      <c r="B22" s="19" t="s">
        <v>51</v>
      </c>
      <c r="C22" s="101">
        <v>27.815000000000001</v>
      </c>
      <c r="D22" s="101">
        <v>7.657</v>
      </c>
      <c r="E22">
        <v>7704493556</v>
      </c>
    </row>
    <row r="23" spans="1:5" x14ac:dyDescent="0.25">
      <c r="A23" s="78">
        <v>21</v>
      </c>
      <c r="B23" s="19" t="s">
        <v>47</v>
      </c>
      <c r="C23" s="101">
        <v>15.47</v>
      </c>
      <c r="D23" s="101">
        <v>-0.86699999999999999</v>
      </c>
      <c r="E23">
        <v>5407487242</v>
      </c>
    </row>
    <row r="24" spans="1:5" x14ac:dyDescent="0.25">
      <c r="A24" s="78">
        <v>22</v>
      </c>
      <c r="B24" s="19" t="s">
        <v>230</v>
      </c>
      <c r="C24" s="101">
        <v>10.99</v>
      </c>
      <c r="D24" s="101">
        <v>0.105</v>
      </c>
      <c r="E24" t="s">
        <v>231</v>
      </c>
    </row>
    <row r="25" spans="1:5" x14ac:dyDescent="0.25">
      <c r="A25" s="78">
        <v>23</v>
      </c>
      <c r="B25" s="19" t="s">
        <v>220</v>
      </c>
      <c r="C25" s="101">
        <v>8.5960000000000001</v>
      </c>
      <c r="D25" s="101">
        <v>-72.040999999999997</v>
      </c>
      <c r="E25">
        <v>5501246928</v>
      </c>
    </row>
    <row r="26" spans="1:5" x14ac:dyDescent="0.25">
      <c r="A26" s="78">
        <v>24</v>
      </c>
      <c r="B26" s="19" t="s">
        <v>50</v>
      </c>
      <c r="C26" s="101">
        <v>6.8970000000000002</v>
      </c>
      <c r="D26" s="101">
        <v>4.5860000000000003</v>
      </c>
      <c r="E26">
        <v>2465260220</v>
      </c>
    </row>
    <row r="27" spans="1:5" x14ac:dyDescent="0.25">
      <c r="A27" s="78">
        <v>25</v>
      </c>
      <c r="B27" s="19" t="s">
        <v>67</v>
      </c>
      <c r="C27" s="101">
        <v>3.0179999999999998</v>
      </c>
      <c r="D27" s="101">
        <v>-24.126999999999999</v>
      </c>
      <c r="E27">
        <v>1831178411</v>
      </c>
    </row>
    <row r="28" spans="1:5" x14ac:dyDescent="0.25">
      <c r="A28" s="78">
        <v>26</v>
      </c>
      <c r="B28" s="83" t="s">
        <v>239</v>
      </c>
      <c r="C28" s="101">
        <v>0.35299999999999998</v>
      </c>
      <c r="D28" s="101">
        <v>1.1890000000000001</v>
      </c>
      <c r="E28" t="s">
        <v>240</v>
      </c>
    </row>
    <row r="29" spans="1:5" x14ac:dyDescent="0.25">
      <c r="A29" s="78">
        <v>27</v>
      </c>
      <c r="B29" s="19" t="s">
        <v>61</v>
      </c>
      <c r="C29" s="101">
        <v>-6.8410000000000002</v>
      </c>
      <c r="D29" s="101">
        <v>-7.5759999999999996</v>
      </c>
      <c r="E29">
        <v>7705974076</v>
      </c>
    </row>
    <row r="30" spans="1:5" x14ac:dyDescent="0.25">
      <c r="A30" s="78">
        <v>28</v>
      </c>
      <c r="B30" s="83" t="s">
        <v>43</v>
      </c>
      <c r="C30" s="101">
        <v>-126.34</v>
      </c>
      <c r="D30" s="101">
        <v>-136.62200000000001</v>
      </c>
      <c r="E30" t="s">
        <v>238</v>
      </c>
    </row>
    <row r="31" spans="1:5" x14ac:dyDescent="0.25">
      <c r="A31" s="78">
        <v>29</v>
      </c>
      <c r="B31" s="19" t="s">
        <v>64</v>
      </c>
      <c r="C31" s="101">
        <v>-143.81299999999999</v>
      </c>
      <c r="D31" s="101">
        <v>-16.387</v>
      </c>
      <c r="E31">
        <v>5260271530</v>
      </c>
    </row>
    <row r="32" spans="1:5" x14ac:dyDescent="0.25">
      <c r="B32" t="s">
        <v>243</v>
      </c>
    </row>
  </sheetData>
  <autoFilter ref="A2:L2" xr:uid="{AD3C58CE-4D0E-4AF8-908E-551984FD9555}">
    <sortState xmlns:xlrd2="http://schemas.microsoft.com/office/spreadsheetml/2017/richdata2" ref="A3:L32">
      <sortCondition descending="1" ref="C2"/>
    </sortState>
  </autoFilter>
  <sortState xmlns:xlrd2="http://schemas.microsoft.com/office/spreadsheetml/2017/richdata2" ref="A3:D30">
    <sortCondition descending="1" ref="C3:C3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D42D-4185-4E23-9191-C015D54670F8}">
  <dimension ref="A1:E31"/>
  <sheetViews>
    <sheetView workbookViewId="0">
      <selection activeCell="I14" sqref="I14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146</v>
      </c>
    </row>
    <row r="2" spans="1:5" ht="78.75" x14ac:dyDescent="0.25">
      <c r="A2" s="56" t="s">
        <v>102</v>
      </c>
      <c r="B2" s="57" t="s">
        <v>0</v>
      </c>
      <c r="C2" s="65" t="s">
        <v>145</v>
      </c>
      <c r="D2" s="65" t="s">
        <v>144</v>
      </c>
      <c r="E2" s="65" t="s">
        <v>72</v>
      </c>
    </row>
    <row r="3" spans="1:5" x14ac:dyDescent="0.25">
      <c r="B3" t="s">
        <v>42</v>
      </c>
      <c r="C3" s="69">
        <v>2.5705970825477751</v>
      </c>
      <c r="D3" s="69">
        <v>1.5532194130853729</v>
      </c>
      <c r="E3">
        <f>(C3/D3-1)*100</f>
        <v>65.501220297101838</v>
      </c>
    </row>
    <row r="4" spans="1:5" x14ac:dyDescent="0.25">
      <c r="B4" t="s">
        <v>43</v>
      </c>
      <c r="C4" s="69">
        <v>0</v>
      </c>
      <c r="D4" s="69">
        <v>0</v>
      </c>
      <c r="E4" t="e">
        <f t="shared" ref="E4:E31" si="0">(C4/D4-1)*100</f>
        <v>#DIV/0!</v>
      </c>
    </row>
    <row r="5" spans="1:5" x14ac:dyDescent="0.25">
      <c r="B5" t="s">
        <v>44</v>
      </c>
      <c r="C5" s="69">
        <v>4</v>
      </c>
      <c r="D5" s="69">
        <v>3</v>
      </c>
      <c r="E5">
        <f t="shared" si="0"/>
        <v>33.333333333333329</v>
      </c>
    </row>
    <row r="6" spans="1:5" x14ac:dyDescent="0.25">
      <c r="B6" t="s">
        <v>45</v>
      </c>
      <c r="C6" s="69">
        <v>2.1890000000000001</v>
      </c>
      <c r="D6" s="69">
        <v>1.534</v>
      </c>
      <c r="E6">
        <f t="shared" si="0"/>
        <v>42.698826597131692</v>
      </c>
    </row>
    <row r="7" spans="1:5" x14ac:dyDescent="0.25">
      <c r="B7" t="s">
        <v>46</v>
      </c>
      <c r="C7" s="69">
        <v>0.9</v>
      </c>
      <c r="D7" s="69">
        <v>0.6</v>
      </c>
      <c r="E7">
        <f t="shared" si="0"/>
        <v>50</v>
      </c>
    </row>
    <row r="8" spans="1:5" x14ac:dyDescent="0.25">
      <c r="B8" t="s">
        <v>47</v>
      </c>
      <c r="C8" s="69">
        <v>0</v>
      </c>
      <c r="D8" s="69">
        <v>0</v>
      </c>
      <c r="E8" t="e">
        <f t="shared" si="0"/>
        <v>#DIV/0!</v>
      </c>
    </row>
    <row r="9" spans="1:5" x14ac:dyDescent="0.25">
      <c r="B9" t="s">
        <v>48</v>
      </c>
      <c r="C9" s="69">
        <v>3.3319999999999999</v>
      </c>
      <c r="D9" s="69">
        <v>1.956</v>
      </c>
      <c r="E9">
        <f t="shared" si="0"/>
        <v>70.347648261758678</v>
      </c>
    </row>
    <row r="10" spans="1:5" x14ac:dyDescent="0.25">
      <c r="B10" t="s">
        <v>49</v>
      </c>
      <c r="C10" s="69">
        <v>0</v>
      </c>
      <c r="D10" s="69">
        <v>0</v>
      </c>
      <c r="E10" t="e">
        <f t="shared" si="0"/>
        <v>#DIV/0!</v>
      </c>
    </row>
    <row r="11" spans="1:5" x14ac:dyDescent="0.25">
      <c r="B11" t="s">
        <v>50</v>
      </c>
      <c r="C11" s="69">
        <v>1.524</v>
      </c>
      <c r="D11" s="69">
        <v>2.226</v>
      </c>
      <c r="E11">
        <f t="shared" si="0"/>
        <v>-31.536388140161719</v>
      </c>
    </row>
    <row r="12" spans="1:5" x14ac:dyDescent="0.25">
      <c r="B12" t="s">
        <v>51</v>
      </c>
      <c r="C12" s="69">
        <v>1.7</v>
      </c>
      <c r="D12" s="69">
        <v>1.25</v>
      </c>
      <c r="E12">
        <f t="shared" si="0"/>
        <v>35.999999999999986</v>
      </c>
    </row>
    <row r="13" spans="1:5" x14ac:dyDescent="0.25">
      <c r="B13" t="s">
        <v>52</v>
      </c>
      <c r="C13" s="69">
        <v>3.6</v>
      </c>
      <c r="D13" s="69">
        <v>3.1</v>
      </c>
      <c r="E13">
        <f t="shared" si="0"/>
        <v>16.129032258064523</v>
      </c>
    </row>
    <row r="14" spans="1:5" x14ac:dyDescent="0.25">
      <c r="B14" t="s">
        <v>53</v>
      </c>
      <c r="C14" s="69" t="s">
        <v>260</v>
      </c>
      <c r="D14" s="69" t="s">
        <v>260</v>
      </c>
      <c r="E14" t="e">
        <f t="shared" si="0"/>
        <v>#VALUE!</v>
      </c>
    </row>
    <row r="15" spans="1:5" x14ac:dyDescent="0.25">
      <c r="B15" t="s">
        <v>54</v>
      </c>
      <c r="C15" s="69">
        <v>0</v>
      </c>
      <c r="D15" s="69">
        <v>0</v>
      </c>
      <c r="E15" t="e">
        <f t="shared" si="0"/>
        <v>#DIV/0!</v>
      </c>
    </row>
    <row r="16" spans="1:5" x14ac:dyDescent="0.25">
      <c r="B16" t="s">
        <v>55</v>
      </c>
      <c r="C16" s="69">
        <v>2.8610000000000002</v>
      </c>
      <c r="D16" s="69">
        <v>1.5640000000000001</v>
      </c>
      <c r="E16">
        <f t="shared" si="0"/>
        <v>82.92838874680308</v>
      </c>
    </row>
    <row r="17" spans="2:5" x14ac:dyDescent="0.25">
      <c r="B17" t="s">
        <v>56</v>
      </c>
      <c r="C17" s="69">
        <v>15.64</v>
      </c>
      <c r="D17" s="69">
        <v>13.784000000000001</v>
      </c>
      <c r="E17">
        <f t="shared" si="0"/>
        <v>13.464886825304689</v>
      </c>
    </row>
    <row r="18" spans="2:5" x14ac:dyDescent="0.25">
      <c r="B18" t="s">
        <v>57</v>
      </c>
      <c r="C18" s="69">
        <v>2.4209999999999998</v>
      </c>
      <c r="D18" s="69">
        <v>0.59199999999999997</v>
      </c>
      <c r="E18">
        <f t="shared" si="0"/>
        <v>308.95270270270271</v>
      </c>
    </row>
    <row r="19" spans="2:5" x14ac:dyDescent="0.25">
      <c r="B19" t="s">
        <v>58</v>
      </c>
      <c r="C19" s="69">
        <v>1.6819999999999999</v>
      </c>
      <c r="D19" s="69">
        <v>0.98</v>
      </c>
      <c r="E19">
        <f t="shared" si="0"/>
        <v>71.632653061224488</v>
      </c>
    </row>
    <row r="20" spans="2:5" x14ac:dyDescent="0.25">
      <c r="B20" t="s">
        <v>59</v>
      </c>
      <c r="C20" s="69">
        <v>2.1</v>
      </c>
      <c r="D20" s="69">
        <v>2</v>
      </c>
      <c r="E20">
        <f t="shared" si="0"/>
        <v>5.0000000000000044</v>
      </c>
    </row>
    <row r="21" spans="2:5" x14ac:dyDescent="0.25">
      <c r="B21" t="s">
        <v>60</v>
      </c>
      <c r="C21" s="69">
        <v>2.4039999999999999</v>
      </c>
      <c r="D21" s="69">
        <v>1.9670000000000001</v>
      </c>
      <c r="E21">
        <f t="shared" si="0"/>
        <v>22.216573462125044</v>
      </c>
    </row>
    <row r="22" spans="2:5" x14ac:dyDescent="0.25">
      <c r="B22" t="s">
        <v>85</v>
      </c>
      <c r="C22" s="69">
        <v>0</v>
      </c>
      <c r="D22" s="69">
        <v>0</v>
      </c>
      <c r="E22" t="e">
        <f t="shared" si="0"/>
        <v>#DIV/0!</v>
      </c>
    </row>
    <row r="23" spans="2:5" x14ac:dyDescent="0.25">
      <c r="B23" t="s">
        <v>61</v>
      </c>
      <c r="C23" s="69">
        <v>2.1219999999999999</v>
      </c>
      <c r="D23" s="69">
        <v>1.5744</v>
      </c>
      <c r="E23">
        <f t="shared" si="0"/>
        <v>34.781504065040636</v>
      </c>
    </row>
    <row r="24" spans="2:5" x14ac:dyDescent="0.25">
      <c r="B24" t="s">
        <v>62</v>
      </c>
      <c r="C24" s="69">
        <v>0</v>
      </c>
      <c r="D24" s="69">
        <v>0</v>
      </c>
      <c r="E24" t="e">
        <f t="shared" si="0"/>
        <v>#DIV/0!</v>
      </c>
    </row>
    <row r="25" spans="2:5" x14ac:dyDescent="0.25">
      <c r="B25" t="s">
        <v>63</v>
      </c>
      <c r="C25" s="69">
        <v>2</v>
      </c>
      <c r="D25" s="69">
        <v>1.9</v>
      </c>
      <c r="E25">
        <f t="shared" si="0"/>
        <v>5.2631578947368363</v>
      </c>
    </row>
    <row r="26" spans="2:5" x14ac:dyDescent="0.25">
      <c r="B26" t="s">
        <v>64</v>
      </c>
      <c r="C26" s="69">
        <v>1.3149999999999999</v>
      </c>
      <c r="D26" s="69">
        <v>0.64400000000000002</v>
      </c>
      <c r="E26">
        <f t="shared" si="0"/>
        <v>104.19254658385091</v>
      </c>
    </row>
    <row r="27" spans="2:5" x14ac:dyDescent="0.25">
      <c r="B27" t="s">
        <v>65</v>
      </c>
      <c r="C27" s="69">
        <v>0</v>
      </c>
      <c r="D27" s="69">
        <v>0</v>
      </c>
      <c r="E27" t="e">
        <f t="shared" si="0"/>
        <v>#DIV/0!</v>
      </c>
    </row>
    <row r="28" spans="2:5" x14ac:dyDescent="0.25">
      <c r="B28" t="s">
        <v>66</v>
      </c>
      <c r="C28" s="69">
        <v>1.4</v>
      </c>
      <c r="D28" s="69">
        <v>1</v>
      </c>
      <c r="E28">
        <f t="shared" si="0"/>
        <v>39.999999999999993</v>
      </c>
    </row>
    <row r="29" spans="2:5" x14ac:dyDescent="0.25">
      <c r="B29" t="s">
        <v>67</v>
      </c>
      <c r="C29" s="69">
        <v>2.8</v>
      </c>
      <c r="D29" s="69">
        <v>2.8</v>
      </c>
      <c r="E29">
        <f t="shared" si="0"/>
        <v>0</v>
      </c>
    </row>
    <row r="30" spans="2:5" x14ac:dyDescent="0.25">
      <c r="B30" t="s">
        <v>68</v>
      </c>
      <c r="C30" s="69">
        <v>0</v>
      </c>
      <c r="D30" s="69">
        <v>0</v>
      </c>
      <c r="E30" t="e">
        <f t="shared" si="0"/>
        <v>#DIV/0!</v>
      </c>
    </row>
    <row r="31" spans="2:5" x14ac:dyDescent="0.25">
      <c r="B31" t="s">
        <v>69</v>
      </c>
      <c r="C31" s="69">
        <v>1.5</v>
      </c>
      <c r="D31" s="69">
        <v>1.7</v>
      </c>
      <c r="E31">
        <f t="shared" si="0"/>
        <v>-11.764705882352944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D598-0021-4F30-96C4-569E333419EE}">
  <dimension ref="A1:E39"/>
  <sheetViews>
    <sheetView workbookViewId="0">
      <selection activeCell="H37" sqref="H37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147</v>
      </c>
      <c r="B1" s="35"/>
      <c r="C1" s="49"/>
      <c r="D1" s="49"/>
      <c r="E1" s="50"/>
    </row>
    <row r="2" spans="1:5" ht="67.5" x14ac:dyDescent="0.25">
      <c r="A2" s="51" t="s">
        <v>102</v>
      </c>
      <c r="B2" s="51" t="s">
        <v>0</v>
      </c>
      <c r="C2" s="53" t="s">
        <v>148</v>
      </c>
      <c r="D2" s="53" t="s">
        <v>149</v>
      </c>
      <c r="E2" s="52" t="s">
        <v>116</v>
      </c>
    </row>
    <row r="3" spans="1:5" x14ac:dyDescent="0.25">
      <c r="B3" t="s">
        <v>5</v>
      </c>
      <c r="C3" s="11" t="e">
        <f>VLOOKUP(B3,#REF!,6,FALSE)/1000</f>
        <v>#REF!</v>
      </c>
      <c r="D3" s="11" t="e">
        <f>VLOOKUP(B3,#REF!,4,FALSE)/1000</f>
        <v>#REF!</v>
      </c>
    </row>
    <row r="4" spans="1:5" x14ac:dyDescent="0.25">
      <c r="B4" t="s">
        <v>6</v>
      </c>
      <c r="C4" s="11" t="e">
        <f>VLOOKUP(B4,#REF!,6,FALSE)/1000</f>
        <v>#REF!</v>
      </c>
      <c r="D4" s="11" t="e">
        <f>VLOOKUP(B4,#REF!,4,FALSE)/1000</f>
        <v>#REF!</v>
      </c>
    </row>
    <row r="5" spans="1:5" x14ac:dyDescent="0.25">
      <c r="B5" t="s">
        <v>7</v>
      </c>
      <c r="C5" s="11" t="e">
        <f>VLOOKUP(B5,#REF!,6,FALSE)/1000</f>
        <v>#REF!</v>
      </c>
      <c r="D5" s="11" t="e">
        <f>VLOOKUP(B5,#REF!,4,FALSE)/1000</f>
        <v>#REF!</v>
      </c>
    </row>
    <row r="6" spans="1:5" x14ac:dyDescent="0.25">
      <c r="B6" t="s">
        <v>8</v>
      </c>
      <c r="C6" s="11" t="e">
        <f>VLOOKUP(B6,#REF!,6,FALSE)/1000</f>
        <v>#REF!</v>
      </c>
      <c r="D6" s="11" t="e">
        <f>VLOOKUP(B6,#REF!,4,FALSE)/1000</f>
        <v>#REF!</v>
      </c>
    </row>
    <row r="7" spans="1:5" x14ac:dyDescent="0.25">
      <c r="B7" t="s">
        <v>9</v>
      </c>
      <c r="C7" s="11" t="e">
        <f>VLOOKUP(B7,#REF!,6,FALSE)/1000</f>
        <v>#REF!</v>
      </c>
      <c r="D7" s="11" t="e">
        <f>VLOOKUP(B7,#REF!,4,FALSE)/1000</f>
        <v>#REF!</v>
      </c>
    </row>
    <row r="8" spans="1:5" x14ac:dyDescent="0.25">
      <c r="B8" t="s">
        <v>10</v>
      </c>
      <c r="C8" s="11" t="e">
        <f>VLOOKUP(B8,#REF!,6,FALSE)/1000</f>
        <v>#REF!</v>
      </c>
      <c r="D8" s="11" t="e">
        <f>VLOOKUP(B8,#REF!,4,FALSE)/1000</f>
        <v>#REF!</v>
      </c>
    </row>
    <row r="9" spans="1:5" x14ac:dyDescent="0.25">
      <c r="B9" t="s">
        <v>11</v>
      </c>
      <c r="C9" s="11" t="e">
        <f>VLOOKUP(B9,#REF!,6,FALSE)/1000</f>
        <v>#REF!</v>
      </c>
      <c r="D9" s="11" t="e">
        <f>VLOOKUP(B9,#REF!,4,FALSE)/1000</f>
        <v>#REF!</v>
      </c>
    </row>
    <row r="10" spans="1:5" x14ac:dyDescent="0.25">
      <c r="B10" t="s">
        <v>12</v>
      </c>
      <c r="C10" s="11" t="e">
        <f>VLOOKUP(B10,#REF!,6,FALSE)/1000</f>
        <v>#REF!</v>
      </c>
      <c r="D10" s="11" t="e">
        <f>VLOOKUP(B10,#REF!,4,FALSE)/1000</f>
        <v>#REF!</v>
      </c>
    </row>
    <row r="11" spans="1:5" x14ac:dyDescent="0.25">
      <c r="B11" t="s">
        <v>13</v>
      </c>
      <c r="C11" s="11" t="e">
        <f>VLOOKUP(B11,#REF!,6,FALSE)/1000</f>
        <v>#REF!</v>
      </c>
      <c r="D11" s="11" t="e">
        <f>VLOOKUP(B11,#REF!,4,FALSE)/1000</f>
        <v>#REF!</v>
      </c>
    </row>
    <row r="12" spans="1:5" x14ac:dyDescent="0.25">
      <c r="B12" t="s">
        <v>14</v>
      </c>
      <c r="C12" s="11" t="e">
        <f>VLOOKUP(B12,#REF!,6,FALSE)/1000</f>
        <v>#REF!</v>
      </c>
      <c r="D12" s="11" t="e">
        <f>VLOOKUP(B12,#REF!,4,FALSE)/1000</f>
        <v>#REF!</v>
      </c>
    </row>
    <row r="13" spans="1:5" x14ac:dyDescent="0.25">
      <c r="B13" t="s">
        <v>15</v>
      </c>
      <c r="C13" s="11" t="e">
        <f>VLOOKUP(B13,#REF!,6,FALSE)/1000</f>
        <v>#REF!</v>
      </c>
      <c r="D13" s="11" t="e">
        <f>VLOOKUP(B13,#REF!,4,FALSE)/1000</f>
        <v>#REF!</v>
      </c>
    </row>
    <row r="14" spans="1:5" x14ac:dyDescent="0.25">
      <c r="B14" t="s">
        <v>16</v>
      </c>
      <c r="C14" s="11" t="e">
        <f>VLOOKUP(B14,#REF!,6,FALSE)/1000</f>
        <v>#REF!</v>
      </c>
      <c r="D14" s="11" t="e">
        <f>VLOOKUP(B14,#REF!,4,FALSE)/1000</f>
        <v>#REF!</v>
      </c>
    </row>
    <row r="15" spans="1:5" x14ac:dyDescent="0.25">
      <c r="B15" t="s">
        <v>17</v>
      </c>
      <c r="C15" s="11" t="e">
        <f>VLOOKUP(B15,#REF!,6,FALSE)/1000</f>
        <v>#REF!</v>
      </c>
      <c r="D15" s="11" t="e">
        <f>VLOOKUP(B15,#REF!,4,FALSE)/1000</f>
        <v>#REF!</v>
      </c>
    </row>
    <row r="16" spans="1:5" x14ac:dyDescent="0.25">
      <c r="B16" t="s">
        <v>18</v>
      </c>
      <c r="C16" s="11" t="e">
        <f>VLOOKUP(B16,#REF!,6,FALSE)/1000</f>
        <v>#REF!</v>
      </c>
      <c r="D16" s="11" t="e">
        <f>VLOOKUP(B16,#REF!,4,FALSE)/1000</f>
        <v>#REF!</v>
      </c>
    </row>
    <row r="17" spans="2:4" x14ac:dyDescent="0.25">
      <c r="B17" t="s">
        <v>19</v>
      </c>
      <c r="C17" s="11" t="e">
        <f>VLOOKUP(B17,#REF!,6,FALSE)/1000</f>
        <v>#REF!</v>
      </c>
      <c r="D17" s="11" t="e">
        <f>VLOOKUP(B17,#REF!,4,FALSE)/1000</f>
        <v>#REF!</v>
      </c>
    </row>
    <row r="18" spans="2:4" x14ac:dyDescent="0.25">
      <c r="B18" t="s">
        <v>20</v>
      </c>
      <c r="C18" s="11" t="e">
        <f>VLOOKUP(B18,#REF!,6,FALSE)/1000</f>
        <v>#REF!</v>
      </c>
      <c r="D18" s="11" t="e">
        <f>VLOOKUP(B18,#REF!,4,FALSE)/1000</f>
        <v>#REF!</v>
      </c>
    </row>
    <row r="19" spans="2:4" x14ac:dyDescent="0.25">
      <c r="B19" t="s">
        <v>21</v>
      </c>
      <c r="C19" s="11" t="e">
        <f>VLOOKUP(B19,#REF!,6,FALSE)/1000</f>
        <v>#REF!</v>
      </c>
      <c r="D19" s="11" t="e">
        <f>VLOOKUP(B19,#REF!,4,FALSE)/1000</f>
        <v>#REF!</v>
      </c>
    </row>
    <row r="20" spans="2:4" x14ac:dyDescent="0.25">
      <c r="B20" t="s">
        <v>22</v>
      </c>
      <c r="C20" s="11" t="e">
        <f>VLOOKUP(B20,#REF!,6,FALSE)/1000</f>
        <v>#REF!</v>
      </c>
      <c r="D20" s="11" t="e">
        <f>VLOOKUP(B20,#REF!,4,FALSE)/1000</f>
        <v>#REF!</v>
      </c>
    </row>
    <row r="21" spans="2:4" x14ac:dyDescent="0.25">
      <c r="B21" t="s">
        <v>23</v>
      </c>
      <c r="C21" s="11" t="e">
        <f>VLOOKUP(B21,#REF!,6,FALSE)/1000</f>
        <v>#REF!</v>
      </c>
      <c r="D21" s="11" t="e">
        <f>VLOOKUP(B21,#REF!,4,FALSE)/1000</f>
        <v>#REF!</v>
      </c>
    </row>
    <row r="22" spans="2:4" x14ac:dyDescent="0.25">
      <c r="B22" t="s">
        <v>24</v>
      </c>
      <c r="C22" s="11" t="e">
        <f>VLOOKUP(B22,#REF!,6,FALSE)/1000</f>
        <v>#REF!</v>
      </c>
      <c r="D22" s="11" t="e">
        <f>VLOOKUP(B22,#REF!,4,FALSE)/1000</f>
        <v>#REF!</v>
      </c>
    </row>
    <row r="23" spans="2:4" x14ac:dyDescent="0.25">
      <c r="B23" t="s">
        <v>25</v>
      </c>
      <c r="C23" s="11" t="e">
        <f>VLOOKUP(B23,#REF!,6,FALSE)/1000</f>
        <v>#REF!</v>
      </c>
      <c r="D23" s="11" t="e">
        <f>VLOOKUP(B23,#REF!,4,FALSE)/1000</f>
        <v>#REF!</v>
      </c>
    </row>
    <row r="24" spans="2:4" x14ac:dyDescent="0.25">
      <c r="B24" t="s">
        <v>26</v>
      </c>
      <c r="C24" s="11" t="e">
        <f>VLOOKUP(B24,#REF!,6,FALSE)/1000</f>
        <v>#REF!</v>
      </c>
      <c r="D24" s="11" t="e">
        <f>VLOOKUP(B24,#REF!,4,FALSE)/1000</f>
        <v>#REF!</v>
      </c>
    </row>
    <row r="25" spans="2:4" x14ac:dyDescent="0.25">
      <c r="B25" t="s">
        <v>27</v>
      </c>
      <c r="C25" s="11" t="e">
        <f>VLOOKUP(B25,#REF!,6,FALSE)/1000</f>
        <v>#REF!</v>
      </c>
      <c r="D25" s="11" t="e">
        <f>VLOOKUP(B25,#REF!,4,FALSE)/1000</f>
        <v>#REF!</v>
      </c>
    </row>
    <row r="26" spans="2:4" x14ac:dyDescent="0.25">
      <c r="B26" t="s">
        <v>28</v>
      </c>
      <c r="C26" s="11" t="e">
        <f>VLOOKUP(B26,#REF!,6,FALSE)/1000</f>
        <v>#REF!</v>
      </c>
      <c r="D26" s="11" t="e">
        <f>VLOOKUP(B26,#REF!,4,FALSE)/1000</f>
        <v>#REF!</v>
      </c>
    </row>
    <row r="27" spans="2:4" x14ac:dyDescent="0.25">
      <c r="B27" t="s">
        <v>29</v>
      </c>
      <c r="C27" s="11" t="e">
        <f>VLOOKUP(B27,#REF!,6,FALSE)/1000</f>
        <v>#REF!</v>
      </c>
      <c r="D27" s="11" t="e">
        <f>VLOOKUP(B27,#REF!,4,FALSE)/1000</f>
        <v>#REF!</v>
      </c>
    </row>
    <row r="28" spans="2:4" x14ac:dyDescent="0.25">
      <c r="B28" t="s">
        <v>30</v>
      </c>
      <c r="C28" s="11" t="e">
        <f>VLOOKUP(B28,#REF!,6,FALSE)/1000</f>
        <v>#REF!</v>
      </c>
      <c r="D28" s="11" t="e">
        <f>VLOOKUP(B28,#REF!,4,FALSE)/1000</f>
        <v>#REF!</v>
      </c>
    </row>
    <row r="29" spans="2:4" x14ac:dyDescent="0.25">
      <c r="B29" t="s">
        <v>32</v>
      </c>
      <c r="C29" s="11" t="e">
        <f>VLOOKUP(B29,#REF!,6,FALSE)/1000</f>
        <v>#REF!</v>
      </c>
      <c r="D29" s="11" t="e">
        <f>VLOOKUP(B29,#REF!,4,FALSE)/1000</f>
        <v>#REF!</v>
      </c>
    </row>
    <row r="30" spans="2:4" x14ac:dyDescent="0.25">
      <c r="B30" t="s">
        <v>33</v>
      </c>
      <c r="C30" s="11" t="e">
        <f>VLOOKUP(B30,#REF!,6,FALSE)/1000</f>
        <v>#REF!</v>
      </c>
      <c r="D30" s="11" t="e">
        <f>VLOOKUP(B30,#REF!,4,FALSE)/1000</f>
        <v>#REF!</v>
      </c>
    </row>
    <row r="31" spans="2:4" x14ac:dyDescent="0.25">
      <c r="B31" t="s">
        <v>34</v>
      </c>
      <c r="C31" s="11" t="e">
        <f>VLOOKUP(B31,#REF!,6,FALSE)/1000</f>
        <v>#REF!</v>
      </c>
      <c r="D31" s="11" t="e">
        <f>VLOOKUP(B31,#REF!,4,FALSE)/1000</f>
        <v>#REF!</v>
      </c>
    </row>
    <row r="32" spans="2:4" x14ac:dyDescent="0.25">
      <c r="B32" t="s">
        <v>35</v>
      </c>
      <c r="C32" s="11" t="s">
        <v>84</v>
      </c>
      <c r="D32" s="11" t="s">
        <v>84</v>
      </c>
    </row>
    <row r="33" spans="2:4" x14ac:dyDescent="0.25">
      <c r="B33" t="s">
        <v>36</v>
      </c>
      <c r="C33" s="11" t="e">
        <f>VLOOKUP(B33,#REF!,6,FALSE)/1000</f>
        <v>#REF!</v>
      </c>
      <c r="D33" s="11" t="e">
        <f>VLOOKUP(B33,#REF!,4,FALSE)/1000</f>
        <v>#REF!</v>
      </c>
    </row>
    <row r="34" spans="2:4" x14ac:dyDescent="0.25">
      <c r="B34" t="s">
        <v>37</v>
      </c>
      <c r="C34" s="11" t="e">
        <f>VLOOKUP(B34,#REF!,6,FALSE)/1000</f>
        <v>#REF!</v>
      </c>
      <c r="D34" s="11" t="e">
        <f>VLOOKUP(B34,#REF!,4,FALSE)/1000</f>
        <v>#REF!</v>
      </c>
    </row>
    <row r="35" spans="2:4" x14ac:dyDescent="0.25">
      <c r="B35" t="s">
        <v>38</v>
      </c>
      <c r="C35" s="11" t="e">
        <f>VLOOKUP(B35,#REF!,6,FALSE)/1000</f>
        <v>#REF!</v>
      </c>
      <c r="D35" s="11" t="e">
        <f>VLOOKUP(B35,#REF!,4,FALSE)/1000</f>
        <v>#REF!</v>
      </c>
    </row>
    <row r="36" spans="2:4" x14ac:dyDescent="0.25">
      <c r="B36" t="s">
        <v>39</v>
      </c>
      <c r="C36" s="11" t="e">
        <f>VLOOKUP(B36,#REF!,6,FALSE)/1000</f>
        <v>#REF!</v>
      </c>
      <c r="D36" s="11" t="e">
        <f>VLOOKUP(B36,#REF!,4,FALSE)/1000</f>
        <v>#REF!</v>
      </c>
    </row>
    <row r="37" spans="2:4" x14ac:dyDescent="0.25">
      <c r="B37" t="s">
        <v>40</v>
      </c>
      <c r="C37" s="11" t="e">
        <f>VLOOKUP(B37,#REF!,6,FALSE)/1000</f>
        <v>#REF!</v>
      </c>
      <c r="D37" s="11" t="e">
        <f>VLOOKUP(B37,#REF!,4,FALSE)/1000</f>
        <v>#REF!</v>
      </c>
    </row>
    <row r="38" spans="2:4" x14ac:dyDescent="0.25">
      <c r="B38" t="s">
        <v>41</v>
      </c>
      <c r="C38" s="11" t="e">
        <f>VLOOKUP(B38,#REF!,6,FALSE)/1000</f>
        <v>#REF!</v>
      </c>
      <c r="D38" s="11" t="e">
        <f>VLOOKUP(B38,#REF!,4,FALSE)/1000</f>
        <v>#REF!</v>
      </c>
    </row>
    <row r="39" spans="2:4" x14ac:dyDescent="0.25">
      <c r="B39" t="s">
        <v>94</v>
      </c>
      <c r="C39" s="11" t="e">
        <f>VLOOKUP(B39,#REF!,6,FALSE)/1000</f>
        <v>#REF!</v>
      </c>
      <c r="D39" s="11" t="e">
        <f>VLOOKUP(B39,#REF!,4,FALSE)/1000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1D67-FE35-477D-B8FE-E74B4A24E3A9}">
  <sheetPr codeName="Лист3"/>
  <dimension ref="A1:AT106"/>
  <sheetViews>
    <sheetView tabSelected="1" zoomScale="70" zoomScaleNormal="70" workbookViewId="0">
      <pane xSplit="2" ySplit="3" topLeftCell="C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2" max="2" width="68.85546875" customWidth="1"/>
    <col min="3" max="3" width="13.28515625" customWidth="1"/>
    <col min="4" max="13" width="8" customWidth="1"/>
    <col min="14" max="14" width="8.7109375" customWidth="1"/>
    <col min="15" max="15" width="13.42578125" customWidth="1"/>
    <col min="16" max="26" width="8.28515625" customWidth="1"/>
    <col min="27" max="28" width="15.7109375" style="58" customWidth="1"/>
  </cols>
  <sheetData>
    <row r="1" spans="1:46" x14ac:dyDescent="0.25">
      <c r="A1" t="s">
        <v>253</v>
      </c>
    </row>
    <row r="2" spans="1:46" x14ac:dyDescent="0.25">
      <c r="A2" s="107" t="s">
        <v>150</v>
      </c>
      <c r="B2" s="107" t="s">
        <v>0</v>
      </c>
      <c r="C2" s="106" t="s">
        <v>151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 t="s">
        <v>155</v>
      </c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46" s="6" customFormat="1" ht="63.75" customHeight="1" x14ac:dyDescent="0.25">
      <c r="A3" s="107"/>
      <c r="B3" s="107"/>
      <c r="C3" s="75" t="s">
        <v>154</v>
      </c>
      <c r="D3" s="75" t="s">
        <v>152</v>
      </c>
      <c r="E3" s="75" t="s">
        <v>81</v>
      </c>
      <c r="F3" s="75" t="s">
        <v>82</v>
      </c>
      <c r="G3" s="74" t="s">
        <v>153</v>
      </c>
      <c r="H3" s="75" t="s">
        <v>100</v>
      </c>
      <c r="I3" s="75" t="s">
        <v>101</v>
      </c>
      <c r="J3" s="74" t="s">
        <v>221</v>
      </c>
      <c r="K3" s="75" t="s">
        <v>222</v>
      </c>
      <c r="L3" s="75" t="s">
        <v>156</v>
      </c>
      <c r="M3" s="75" t="s">
        <v>157</v>
      </c>
      <c r="N3" s="76" t="s">
        <v>158</v>
      </c>
      <c r="O3" s="75" t="s">
        <v>154</v>
      </c>
      <c r="P3" s="75" t="s">
        <v>152</v>
      </c>
      <c r="Q3" s="75" t="s">
        <v>81</v>
      </c>
      <c r="R3" s="75" t="s">
        <v>82</v>
      </c>
      <c r="S3" s="74" t="s">
        <v>153</v>
      </c>
      <c r="T3" s="75" t="s">
        <v>100</v>
      </c>
      <c r="U3" s="75" t="s">
        <v>101</v>
      </c>
      <c r="V3" s="74" t="s">
        <v>221</v>
      </c>
      <c r="W3" s="75" t="s">
        <v>222</v>
      </c>
      <c r="X3" s="75" t="s">
        <v>156</v>
      </c>
      <c r="Y3" s="80" t="s">
        <v>157</v>
      </c>
      <c r="Z3" s="76" t="s">
        <v>158</v>
      </c>
      <c r="AA3" s="79" t="s">
        <v>164</v>
      </c>
      <c r="AB3" s="84"/>
      <c r="AC3" s="5"/>
      <c r="AD3" s="5"/>
      <c r="AE3" s="5"/>
      <c r="AF3" s="5"/>
      <c r="AH3" s="7"/>
      <c r="AI3" s="8"/>
      <c r="AJ3" s="8"/>
      <c r="AK3" s="8"/>
      <c r="AL3"/>
      <c r="AM3"/>
      <c r="AN3"/>
      <c r="AO3" s="5"/>
      <c r="AP3" s="5"/>
      <c r="AQ3" s="5"/>
      <c r="AR3" s="9"/>
      <c r="AS3" s="5"/>
      <c r="AT3" s="5"/>
    </row>
    <row r="4" spans="1:46" x14ac:dyDescent="0.25">
      <c r="A4" s="78">
        <v>1</v>
      </c>
      <c r="B4" s="88" t="s">
        <v>54</v>
      </c>
      <c r="C4" s="91">
        <f t="shared" ref="C4:C35" si="0">SUM(D4,G4,J4,L4)</f>
        <v>12394.28391</v>
      </c>
      <c r="D4" s="92">
        <v>11985.844489999999</v>
      </c>
      <c r="E4" s="92">
        <v>4817.7187699999995</v>
      </c>
      <c r="F4" s="92">
        <v>2770.6142799999998</v>
      </c>
      <c r="G4" s="92">
        <v>408.43941999999998</v>
      </c>
      <c r="H4" s="92">
        <v>189.77648000000002</v>
      </c>
      <c r="I4" s="92">
        <v>114.16296000000001</v>
      </c>
      <c r="J4" s="92">
        <v>0</v>
      </c>
      <c r="K4" s="92">
        <v>0</v>
      </c>
      <c r="L4" s="92">
        <v>0</v>
      </c>
      <c r="M4" s="92">
        <v>0</v>
      </c>
      <c r="N4" s="92">
        <v>0</v>
      </c>
      <c r="O4" s="92">
        <f t="shared" ref="O4:O35" si="1">SUM(P4,S4,V4,X4)</f>
        <v>7186.7534999999998</v>
      </c>
      <c r="P4" s="92">
        <v>7087.6035000000002</v>
      </c>
      <c r="Q4" s="92">
        <v>2140.20595</v>
      </c>
      <c r="R4" s="92">
        <v>1762.7991200000001</v>
      </c>
      <c r="S4" s="92">
        <v>99.15</v>
      </c>
      <c r="T4" s="92">
        <v>29.015000000000001</v>
      </c>
      <c r="U4" s="92">
        <v>19.062000000000001</v>
      </c>
      <c r="V4" s="92">
        <v>0</v>
      </c>
      <c r="W4" s="92">
        <v>0</v>
      </c>
      <c r="X4" s="92">
        <v>0</v>
      </c>
      <c r="Y4" s="92">
        <v>0</v>
      </c>
      <c r="Z4" s="92">
        <v>0</v>
      </c>
      <c r="AA4" s="21">
        <v>4205271785</v>
      </c>
      <c r="AE4" t="str">
        <f t="shared" ref="AE4:AE35" si="2">IF(F4&gt;E4,"АХТУНГ","")</f>
        <v/>
      </c>
    </row>
    <row r="5" spans="1:46" x14ac:dyDescent="0.25">
      <c r="A5" s="78">
        <v>2</v>
      </c>
      <c r="B5" s="19" t="s">
        <v>83</v>
      </c>
      <c r="C5" s="91">
        <f t="shared" si="0"/>
        <v>9226.6939999999995</v>
      </c>
      <c r="D5" s="92">
        <v>6626.1620000000003</v>
      </c>
      <c r="E5" s="92">
        <v>2068.7440000000001</v>
      </c>
      <c r="F5" s="92">
        <v>1506.664</v>
      </c>
      <c r="G5" s="92">
        <v>2600.5320000000002</v>
      </c>
      <c r="H5" s="92">
        <v>1065.17</v>
      </c>
      <c r="I5" s="92">
        <v>837.62699999999995</v>
      </c>
      <c r="J5" s="92">
        <v>0</v>
      </c>
      <c r="K5" s="92">
        <v>0</v>
      </c>
      <c r="L5" s="92">
        <v>0</v>
      </c>
      <c r="M5" s="92">
        <v>0</v>
      </c>
      <c r="N5" s="92" t="s">
        <v>84</v>
      </c>
      <c r="O5" s="92">
        <f t="shared" si="1"/>
        <v>4869.0110000000004</v>
      </c>
      <c r="P5" s="92">
        <v>3544.248</v>
      </c>
      <c r="Q5" s="92">
        <v>1100.3679999999999</v>
      </c>
      <c r="R5" s="92">
        <v>836.01599999999996</v>
      </c>
      <c r="S5" s="92">
        <v>1324.7629999999999</v>
      </c>
      <c r="T5" s="92">
        <v>712.11300000000006</v>
      </c>
      <c r="U5" s="92">
        <v>541.16999999999996</v>
      </c>
      <c r="V5" s="92">
        <v>0</v>
      </c>
      <c r="W5" s="92">
        <v>0</v>
      </c>
      <c r="X5" s="92">
        <v>0</v>
      </c>
      <c r="Y5" s="92">
        <v>0</v>
      </c>
      <c r="Z5" s="92" t="s">
        <v>84</v>
      </c>
      <c r="AA5" s="21" t="s">
        <v>259</v>
      </c>
      <c r="AE5" t="str">
        <f t="shared" si="2"/>
        <v/>
      </c>
    </row>
    <row r="6" spans="1:46" x14ac:dyDescent="0.25">
      <c r="A6" s="78">
        <v>3</v>
      </c>
      <c r="B6" s="19" t="s">
        <v>69</v>
      </c>
      <c r="C6" s="91">
        <f t="shared" si="0"/>
        <v>7310.7829999999994</v>
      </c>
      <c r="D6" s="92">
        <v>0</v>
      </c>
      <c r="E6" s="92">
        <v>0</v>
      </c>
      <c r="F6" s="92">
        <v>0</v>
      </c>
      <c r="G6" s="92">
        <v>3267.721</v>
      </c>
      <c r="H6" s="92">
        <v>2194.81</v>
      </c>
      <c r="I6" s="92">
        <v>1609.7560000000001</v>
      </c>
      <c r="J6" s="92">
        <v>4043.0619999999999</v>
      </c>
      <c r="K6" s="92">
        <v>3699.2539999999999</v>
      </c>
      <c r="L6" s="92">
        <v>0</v>
      </c>
      <c r="M6" s="92">
        <v>0</v>
      </c>
      <c r="N6" s="92">
        <v>0</v>
      </c>
      <c r="O6" s="92">
        <f t="shared" si="1"/>
        <v>2422.0709999999999</v>
      </c>
      <c r="P6" s="92">
        <v>0</v>
      </c>
      <c r="Q6" s="92">
        <v>0</v>
      </c>
      <c r="R6" s="92">
        <v>0</v>
      </c>
      <c r="S6" s="92">
        <v>1654.54</v>
      </c>
      <c r="T6" s="92">
        <v>763.85799999999995</v>
      </c>
      <c r="U6" s="92">
        <v>602.173</v>
      </c>
      <c r="V6" s="92">
        <v>767.53099999999995</v>
      </c>
      <c r="W6" s="92">
        <v>712.29499999999996</v>
      </c>
      <c r="X6" s="92">
        <v>0</v>
      </c>
      <c r="Y6" s="92">
        <v>0</v>
      </c>
      <c r="Z6" s="92">
        <v>0</v>
      </c>
      <c r="AA6" s="21">
        <v>7716748537</v>
      </c>
      <c r="AE6" t="str">
        <f t="shared" si="2"/>
        <v/>
      </c>
    </row>
    <row r="7" spans="1:46" x14ac:dyDescent="0.25">
      <c r="A7" s="78">
        <v>4</v>
      </c>
      <c r="B7" s="19" t="s">
        <v>233</v>
      </c>
      <c r="C7" s="91">
        <f t="shared" si="0"/>
        <v>7126.63333478</v>
      </c>
      <c r="D7" s="93">
        <v>356.10015673000004</v>
      </c>
      <c r="E7" s="93">
        <v>259.08698499000002</v>
      </c>
      <c r="F7" s="93">
        <v>195.61390474999999</v>
      </c>
      <c r="G7" s="93">
        <v>5824.12101661</v>
      </c>
      <c r="H7" s="93">
        <v>2527.0639999999999</v>
      </c>
      <c r="I7" s="93">
        <v>2123.5210000000002</v>
      </c>
      <c r="J7" s="93">
        <v>313.07616144000002</v>
      </c>
      <c r="K7" s="93">
        <v>253.72581614999999</v>
      </c>
      <c r="L7" s="93">
        <v>633.33600000000001</v>
      </c>
      <c r="M7" s="93">
        <v>579.80200000000002</v>
      </c>
      <c r="N7" s="92">
        <v>107.083</v>
      </c>
      <c r="O7" s="92">
        <f t="shared" si="1"/>
        <v>6687.1879999999992</v>
      </c>
      <c r="P7" s="93">
        <v>92.9</v>
      </c>
      <c r="Q7" s="93">
        <v>56.353000000000002</v>
      </c>
      <c r="R7" s="93">
        <v>48.09</v>
      </c>
      <c r="S7" s="93">
        <v>6275.4309999999996</v>
      </c>
      <c r="T7" s="93">
        <v>2212.4169999999999</v>
      </c>
      <c r="U7" s="93">
        <v>1955.3309999999999</v>
      </c>
      <c r="V7" s="93">
        <v>151.38800000000001</v>
      </c>
      <c r="W7" s="93">
        <v>85.397000000000006</v>
      </c>
      <c r="X7" s="93">
        <v>167.46899999999999</v>
      </c>
      <c r="Y7" s="93">
        <v>152.54812630000001</v>
      </c>
      <c r="Z7" s="92">
        <v>15</v>
      </c>
      <c r="AA7" s="21" t="s">
        <v>133</v>
      </c>
      <c r="AE7" t="str">
        <f t="shared" si="2"/>
        <v/>
      </c>
    </row>
    <row r="8" spans="1:46" x14ac:dyDescent="0.25">
      <c r="A8" s="78">
        <v>5</v>
      </c>
      <c r="B8" s="19" t="s">
        <v>60</v>
      </c>
      <c r="C8" s="91">
        <f t="shared" si="0"/>
        <v>6701.378999999999</v>
      </c>
      <c r="D8" s="91">
        <v>2205.5819999999999</v>
      </c>
      <c r="E8" s="91">
        <v>1600.002</v>
      </c>
      <c r="F8" s="91">
        <v>1178.54</v>
      </c>
      <c r="G8" s="91">
        <v>4495.7969999999996</v>
      </c>
      <c r="H8" s="91">
        <v>3576.8649999999998</v>
      </c>
      <c r="I8" s="91">
        <v>2832.6849999999999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f t="shared" si="1"/>
        <v>3502.8469999999998</v>
      </c>
      <c r="P8" s="91">
        <v>1485.8230000000001</v>
      </c>
      <c r="Q8" s="91">
        <v>1001.535</v>
      </c>
      <c r="R8" s="91">
        <v>773.93600000000004</v>
      </c>
      <c r="S8" s="91">
        <v>2017.0239999999999</v>
      </c>
      <c r="T8" s="91">
        <v>1723.4849999999999</v>
      </c>
      <c r="U8" s="91">
        <v>1459.9179999999999</v>
      </c>
      <c r="V8" s="91">
        <v>0</v>
      </c>
      <c r="W8" s="91">
        <v>0</v>
      </c>
      <c r="X8" s="91">
        <v>0</v>
      </c>
      <c r="Y8" s="91">
        <v>0</v>
      </c>
      <c r="Z8" s="91">
        <v>0</v>
      </c>
      <c r="AA8" s="21">
        <v>7704784072</v>
      </c>
      <c r="AE8" t="str">
        <f t="shared" si="2"/>
        <v/>
      </c>
    </row>
    <row r="9" spans="1:46" x14ac:dyDescent="0.25">
      <c r="A9" s="78">
        <v>6</v>
      </c>
      <c r="B9" s="19" t="s">
        <v>68</v>
      </c>
      <c r="C9" s="91">
        <f t="shared" si="0"/>
        <v>6600.2569999999996</v>
      </c>
      <c r="D9" s="91">
        <v>156.91900000000001</v>
      </c>
      <c r="E9" s="91">
        <v>124.30200000000001</v>
      </c>
      <c r="F9" s="91">
        <v>101.905</v>
      </c>
      <c r="G9" s="91">
        <v>6443.3379999999997</v>
      </c>
      <c r="H9" s="91">
        <v>2663.1469999999999</v>
      </c>
      <c r="I9" s="91">
        <v>2165.1460000000002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f t="shared" si="1"/>
        <v>3756.3179999999998</v>
      </c>
      <c r="P9" s="91">
        <v>20.123999999999999</v>
      </c>
      <c r="Q9" s="91">
        <v>6.2169999999999996</v>
      </c>
      <c r="R9" s="91">
        <v>4.9820000000000002</v>
      </c>
      <c r="S9" s="91">
        <v>3736.194</v>
      </c>
      <c r="T9" s="91">
        <v>1534.018</v>
      </c>
      <c r="U9" s="91">
        <v>1354.0360000000001</v>
      </c>
      <c r="V9" s="91">
        <v>0</v>
      </c>
      <c r="W9" s="91">
        <v>0</v>
      </c>
      <c r="X9" s="91">
        <v>0</v>
      </c>
      <c r="Y9" s="91">
        <v>0</v>
      </c>
      <c r="Z9" s="91">
        <v>0</v>
      </c>
      <c r="AA9" s="21" t="s">
        <v>134</v>
      </c>
      <c r="AE9" t="str">
        <f t="shared" si="2"/>
        <v/>
      </c>
    </row>
    <row r="10" spans="1:46" x14ac:dyDescent="0.25">
      <c r="A10" s="78">
        <v>7</v>
      </c>
      <c r="B10" s="19" t="s">
        <v>244</v>
      </c>
      <c r="C10" s="91">
        <f t="shared" si="0"/>
        <v>5342.448593000001</v>
      </c>
      <c r="D10" s="93">
        <v>2866.9313780000002</v>
      </c>
      <c r="E10" s="93">
        <v>1118.1690000000001</v>
      </c>
      <c r="F10" s="93">
        <v>823.34</v>
      </c>
      <c r="G10" s="93">
        <v>2453.1277009999999</v>
      </c>
      <c r="H10" s="93">
        <v>1246.953436</v>
      </c>
      <c r="I10" s="93">
        <v>997.65202399999998</v>
      </c>
      <c r="J10" s="93">
        <v>0</v>
      </c>
      <c r="K10" s="93">
        <v>0</v>
      </c>
      <c r="L10" s="93">
        <v>22.389513999999998</v>
      </c>
      <c r="M10" s="93">
        <v>0</v>
      </c>
      <c r="N10" s="92" t="s">
        <v>84</v>
      </c>
      <c r="O10" s="92">
        <f t="shared" si="1"/>
        <v>3431.9369999999999</v>
      </c>
      <c r="P10" s="93">
        <v>1950.7539999999999</v>
      </c>
      <c r="Q10" s="93">
        <v>863.274</v>
      </c>
      <c r="R10" s="93">
        <v>679.28499999999997</v>
      </c>
      <c r="S10" s="93">
        <v>1426.857</v>
      </c>
      <c r="T10" s="93">
        <v>735.17100000000005</v>
      </c>
      <c r="U10" s="93">
        <v>620.68899999999996</v>
      </c>
      <c r="V10" s="93">
        <v>0</v>
      </c>
      <c r="W10" s="93">
        <v>0</v>
      </c>
      <c r="X10" s="93">
        <v>54.326000000000001</v>
      </c>
      <c r="Y10" s="93">
        <v>46.95</v>
      </c>
      <c r="Z10" s="92" t="s">
        <v>84</v>
      </c>
      <c r="AA10" s="21" t="s">
        <v>135</v>
      </c>
      <c r="AE10" t="str">
        <f t="shared" si="2"/>
        <v/>
      </c>
    </row>
    <row r="11" spans="1:46" x14ac:dyDescent="0.25">
      <c r="A11" s="78">
        <v>8</v>
      </c>
      <c r="B11" s="19" t="s">
        <v>56</v>
      </c>
      <c r="C11" s="91">
        <f t="shared" si="0"/>
        <v>4032.5740000000001</v>
      </c>
      <c r="D11" s="91">
        <v>0</v>
      </c>
      <c r="E11" s="91">
        <v>0</v>
      </c>
      <c r="F11" s="91">
        <v>0</v>
      </c>
      <c r="G11" s="91">
        <v>4032.5740000000001</v>
      </c>
      <c r="H11" s="91">
        <v>2629.1419999999998</v>
      </c>
      <c r="I11" s="91">
        <v>2449.0909999999999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f t="shared" si="1"/>
        <v>3524.8209999999999</v>
      </c>
      <c r="P11" s="91">
        <v>0</v>
      </c>
      <c r="Q11" s="91">
        <v>0</v>
      </c>
      <c r="R11" s="91">
        <v>0</v>
      </c>
      <c r="S11" s="91">
        <v>3524.8209999999999</v>
      </c>
      <c r="T11" s="91">
        <v>2500.723</v>
      </c>
      <c r="U11" s="91">
        <v>2348.52</v>
      </c>
      <c r="V11" s="91">
        <v>0</v>
      </c>
      <c r="W11" s="91">
        <v>0</v>
      </c>
      <c r="X11" s="91">
        <v>0</v>
      </c>
      <c r="Y11" s="91">
        <v>0</v>
      </c>
      <c r="Z11" s="91">
        <v>0</v>
      </c>
      <c r="AA11" s="58">
        <v>7730634468</v>
      </c>
      <c r="AE11" t="str">
        <f t="shared" si="2"/>
        <v/>
      </c>
    </row>
    <row r="12" spans="1:46" x14ac:dyDescent="0.25">
      <c r="A12" s="78">
        <v>9</v>
      </c>
      <c r="B12" s="19" t="s">
        <v>234</v>
      </c>
      <c r="C12" s="91">
        <f t="shared" si="0"/>
        <v>3203.0923991900027</v>
      </c>
      <c r="D12" s="91">
        <v>1854.8457327799999</v>
      </c>
      <c r="E12" s="91">
        <v>793.91981543999998</v>
      </c>
      <c r="F12" s="91">
        <v>509.61170107999999</v>
      </c>
      <c r="G12" s="91">
        <v>1347.3246664100027</v>
      </c>
      <c r="H12" s="91">
        <v>695.7607316900029</v>
      </c>
      <c r="I12" s="91">
        <v>527.23570077000284</v>
      </c>
      <c r="J12" s="91">
        <v>0.92200000000000004</v>
      </c>
      <c r="K12" s="91">
        <v>0.69</v>
      </c>
      <c r="L12" s="91">
        <v>0</v>
      </c>
      <c r="M12" s="91">
        <v>0</v>
      </c>
      <c r="N12" s="91">
        <v>0</v>
      </c>
      <c r="O12" s="91">
        <f t="shared" si="1"/>
        <v>1288.7957684299995</v>
      </c>
      <c r="P12" s="91">
        <v>724.03208379999944</v>
      </c>
      <c r="Q12" s="91">
        <v>564.1279099099994</v>
      </c>
      <c r="R12" s="91">
        <v>374.98611895999932</v>
      </c>
      <c r="S12" s="91">
        <v>564.27068463000001</v>
      </c>
      <c r="T12" s="91">
        <v>458.49081308999985</v>
      </c>
      <c r="U12" s="91">
        <v>367.81986078999984</v>
      </c>
      <c r="V12" s="91">
        <v>0.49299999999999999</v>
      </c>
      <c r="W12" s="91">
        <v>0.42399999999999999</v>
      </c>
      <c r="X12" s="91">
        <v>0</v>
      </c>
      <c r="Y12" s="91">
        <v>0</v>
      </c>
      <c r="Z12" s="91">
        <v>0</v>
      </c>
      <c r="AA12" s="58" t="s">
        <v>237</v>
      </c>
      <c r="AE12" t="str">
        <f t="shared" si="2"/>
        <v/>
      </c>
    </row>
    <row r="13" spans="1:46" x14ac:dyDescent="0.25">
      <c r="A13" s="78">
        <v>10</v>
      </c>
      <c r="B13" s="19" t="s">
        <v>45</v>
      </c>
      <c r="C13" s="91">
        <f t="shared" si="0"/>
        <v>3100.96809252</v>
      </c>
      <c r="D13" s="93">
        <v>3100.96809252</v>
      </c>
      <c r="E13" s="93">
        <v>2944.56281696</v>
      </c>
      <c r="F13" s="93">
        <v>2347.56073087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f t="shared" si="1"/>
        <v>1488.655</v>
      </c>
      <c r="P13" s="93">
        <v>1488.655</v>
      </c>
      <c r="Q13" s="93">
        <v>1297.5250000000001</v>
      </c>
      <c r="R13" s="93">
        <v>1042.3219999999999</v>
      </c>
      <c r="S13" s="92">
        <v>0</v>
      </c>
      <c r="T13" s="92">
        <v>0</v>
      </c>
      <c r="U13" s="92">
        <v>0</v>
      </c>
      <c r="V13" s="92">
        <v>0</v>
      </c>
      <c r="W13" s="92">
        <v>0</v>
      </c>
      <c r="X13" s="92">
        <v>0</v>
      </c>
      <c r="Y13" s="92">
        <v>0</v>
      </c>
      <c r="Z13" s="92"/>
      <c r="AA13" s="21">
        <v>5407973316</v>
      </c>
      <c r="AE13" t="str">
        <f t="shared" si="2"/>
        <v/>
      </c>
    </row>
    <row r="14" spans="1:46" x14ac:dyDescent="0.25">
      <c r="A14" s="78">
        <v>11</v>
      </c>
      <c r="B14" s="19" t="s">
        <v>64</v>
      </c>
      <c r="C14" s="91">
        <f t="shared" si="0"/>
        <v>2720.7530000000002</v>
      </c>
      <c r="D14" s="93">
        <v>2241.46</v>
      </c>
      <c r="E14" s="93">
        <v>522.56600000000003</v>
      </c>
      <c r="F14" s="93">
        <v>412.14299999999997</v>
      </c>
      <c r="G14" s="93">
        <v>479.29300000000001</v>
      </c>
      <c r="H14" s="93">
        <v>155.48500000000001</v>
      </c>
      <c r="I14" s="93">
        <v>128.494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f t="shared" si="1"/>
        <v>1811.117</v>
      </c>
      <c r="P14" s="93">
        <v>1491.328</v>
      </c>
      <c r="Q14" s="93">
        <v>406.75299999999999</v>
      </c>
      <c r="R14" s="93">
        <v>324.99400000000003</v>
      </c>
      <c r="S14" s="93">
        <v>319.78899999999999</v>
      </c>
      <c r="T14" s="93">
        <v>150.86799999999999</v>
      </c>
      <c r="U14" s="93">
        <v>114.962</v>
      </c>
      <c r="V14" s="92">
        <v>0</v>
      </c>
      <c r="W14" s="92">
        <v>0</v>
      </c>
      <c r="X14" s="92">
        <v>0</v>
      </c>
      <c r="Y14" s="92">
        <v>0</v>
      </c>
      <c r="Z14" s="92"/>
      <c r="AA14" s="21">
        <v>5260271530</v>
      </c>
      <c r="AE14" t="str">
        <f t="shared" si="2"/>
        <v/>
      </c>
    </row>
    <row r="15" spans="1:46" x14ac:dyDescent="0.25">
      <c r="A15" s="78">
        <v>12</v>
      </c>
      <c r="B15" s="88" t="s">
        <v>17</v>
      </c>
      <c r="C15" s="91">
        <f t="shared" si="0"/>
        <v>2665.3980000000001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2665.3980000000001</v>
      </c>
      <c r="M15" s="91">
        <v>2649.4780000000001</v>
      </c>
      <c r="N15" s="91">
        <v>0</v>
      </c>
      <c r="O15" s="91">
        <f t="shared" si="1"/>
        <v>2261.2240000000002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  <c r="V15" s="91">
        <v>0</v>
      </c>
      <c r="W15" s="91">
        <v>0</v>
      </c>
      <c r="X15" s="91">
        <v>2261.2240000000002</v>
      </c>
      <c r="Y15" s="92">
        <v>2252.9569999999999</v>
      </c>
      <c r="Z15" s="91">
        <v>0</v>
      </c>
      <c r="AA15" s="46">
        <v>2310981029</v>
      </c>
      <c r="AE15" t="str">
        <f t="shared" si="2"/>
        <v/>
      </c>
    </row>
    <row r="16" spans="1:46" x14ac:dyDescent="0.25">
      <c r="A16" s="78">
        <v>13</v>
      </c>
      <c r="B16" s="19" t="s">
        <v>59</v>
      </c>
      <c r="C16" s="91">
        <f t="shared" si="0"/>
        <v>2204.3020000000001</v>
      </c>
      <c r="D16" s="92">
        <v>793.29300000000001</v>
      </c>
      <c r="E16" s="92">
        <v>297.65800000000002</v>
      </c>
      <c r="F16" s="92">
        <v>239.345</v>
      </c>
      <c r="G16" s="92">
        <v>1411.009</v>
      </c>
      <c r="H16" s="92">
        <v>760.56299999999999</v>
      </c>
      <c r="I16" s="92">
        <v>615.45600000000002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f t="shared" si="1"/>
        <v>1547.326</v>
      </c>
      <c r="P16" s="92">
        <v>640.66</v>
      </c>
      <c r="Q16" s="92">
        <v>138.172</v>
      </c>
      <c r="R16" s="92">
        <v>115.60899999999999</v>
      </c>
      <c r="S16" s="92">
        <v>906.66600000000005</v>
      </c>
      <c r="T16" s="92">
        <v>403.19299999999998</v>
      </c>
      <c r="U16" s="92">
        <v>341.26100000000002</v>
      </c>
      <c r="V16" s="92">
        <v>0</v>
      </c>
      <c r="W16" s="92">
        <v>0</v>
      </c>
      <c r="X16" s="92">
        <v>0</v>
      </c>
      <c r="Y16" s="92">
        <v>0</v>
      </c>
      <c r="Z16" s="92">
        <v>0</v>
      </c>
      <c r="AA16" s="21" t="s">
        <v>232</v>
      </c>
      <c r="AE16" t="str">
        <f t="shared" si="2"/>
        <v/>
      </c>
    </row>
    <row r="17" spans="1:31" x14ac:dyDescent="0.25">
      <c r="A17" s="78">
        <v>14</v>
      </c>
      <c r="B17" s="88" t="s">
        <v>18</v>
      </c>
      <c r="C17" s="91">
        <f t="shared" si="0"/>
        <v>2005.8891000000001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2005.8891000000001</v>
      </c>
      <c r="M17" s="91">
        <v>1990.4093</v>
      </c>
      <c r="N17" s="91">
        <v>0</v>
      </c>
      <c r="O17" s="91">
        <f t="shared" si="1"/>
        <v>1688.6046000000001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1">
        <v>0</v>
      </c>
      <c r="V17" s="91">
        <v>0</v>
      </c>
      <c r="W17" s="91">
        <v>0</v>
      </c>
      <c r="X17" s="91">
        <v>1688.6046000000001</v>
      </c>
      <c r="Y17" s="92">
        <v>1667.6986999999999</v>
      </c>
      <c r="Z17" s="91">
        <v>0</v>
      </c>
      <c r="AA17" s="46">
        <v>9102023109</v>
      </c>
      <c r="AE17" t="str">
        <f t="shared" si="2"/>
        <v/>
      </c>
    </row>
    <row r="18" spans="1:31" x14ac:dyDescent="0.25">
      <c r="A18" s="78">
        <v>15</v>
      </c>
      <c r="B18" s="22" t="s">
        <v>250</v>
      </c>
      <c r="C18" s="91">
        <f t="shared" si="0"/>
        <v>1874.3124974</v>
      </c>
      <c r="D18" s="93">
        <v>1854.2592999999999</v>
      </c>
      <c r="E18" s="93">
        <v>1012.9312</v>
      </c>
      <c r="F18" s="93">
        <v>646.4011999999999</v>
      </c>
      <c r="G18" s="93">
        <v>20.053099999999997</v>
      </c>
      <c r="H18" s="93">
        <v>18.8201</v>
      </c>
      <c r="I18" s="93">
        <v>15.829499999999999</v>
      </c>
      <c r="J18" s="93">
        <v>9.7399999999999996E-5</v>
      </c>
      <c r="K18" s="92">
        <v>0</v>
      </c>
      <c r="L18" s="92">
        <v>0</v>
      </c>
      <c r="M18" s="92">
        <v>0</v>
      </c>
      <c r="N18" s="92">
        <v>0</v>
      </c>
      <c r="O18" s="92">
        <f t="shared" si="1"/>
        <v>1427.7479973999998</v>
      </c>
      <c r="P18" s="93">
        <v>1427.7478999999998</v>
      </c>
      <c r="Q18" s="93">
        <v>717.1979</v>
      </c>
      <c r="R18" s="93">
        <v>597.0335</v>
      </c>
      <c r="S18" s="93">
        <v>0</v>
      </c>
      <c r="T18" s="93">
        <v>0</v>
      </c>
      <c r="U18" s="93">
        <v>0</v>
      </c>
      <c r="V18" s="93">
        <v>9.7399999999999996E-5</v>
      </c>
      <c r="W18" s="92">
        <v>0</v>
      </c>
      <c r="X18" s="92">
        <v>0</v>
      </c>
      <c r="Y18" s="92">
        <v>0</v>
      </c>
      <c r="Z18" s="92">
        <v>0</v>
      </c>
      <c r="AA18" s="21">
        <v>7733812126</v>
      </c>
      <c r="AE18" t="str">
        <f t="shared" si="2"/>
        <v/>
      </c>
    </row>
    <row r="19" spans="1:31" x14ac:dyDescent="0.25">
      <c r="A19" s="78">
        <v>16</v>
      </c>
      <c r="B19" s="19" t="s">
        <v>235</v>
      </c>
      <c r="C19" s="91">
        <f t="shared" si="0"/>
        <v>1852.57318691</v>
      </c>
      <c r="D19" s="92">
        <v>0</v>
      </c>
      <c r="E19" s="92">
        <v>0</v>
      </c>
      <c r="F19" s="92">
        <v>0</v>
      </c>
      <c r="G19" s="92">
        <v>80.038186909999979</v>
      </c>
      <c r="H19" s="92">
        <v>69.264952869999973</v>
      </c>
      <c r="I19" s="92">
        <v>66.89523702999999</v>
      </c>
      <c r="J19" s="92">
        <v>0</v>
      </c>
      <c r="K19" s="92">
        <v>0</v>
      </c>
      <c r="L19" s="92">
        <v>1772.5350000000001</v>
      </c>
      <c r="M19" s="92">
        <v>1697.9010000000001</v>
      </c>
      <c r="N19" s="92">
        <v>340.15</v>
      </c>
      <c r="O19" s="92">
        <f t="shared" si="1"/>
        <v>1550.4028956399998</v>
      </c>
      <c r="P19" s="92">
        <v>0</v>
      </c>
      <c r="Q19" s="92">
        <v>0</v>
      </c>
      <c r="R19" s="92">
        <v>0</v>
      </c>
      <c r="S19" s="92">
        <v>182.58089563999991</v>
      </c>
      <c r="T19" s="92">
        <v>144.49187642999993</v>
      </c>
      <c r="U19" s="92">
        <v>136.66542047999994</v>
      </c>
      <c r="V19" s="92">
        <v>0</v>
      </c>
      <c r="W19" s="92">
        <v>0</v>
      </c>
      <c r="X19" s="92">
        <v>1367.8219999999999</v>
      </c>
      <c r="Y19" s="92">
        <v>1306.77</v>
      </c>
      <c r="Z19" s="92">
        <v>169.43</v>
      </c>
      <c r="AA19" s="58" t="s">
        <v>236</v>
      </c>
      <c r="AE19" t="str">
        <f t="shared" si="2"/>
        <v/>
      </c>
    </row>
    <row r="20" spans="1:31" x14ac:dyDescent="0.25">
      <c r="A20" s="78">
        <v>17</v>
      </c>
      <c r="B20" s="88" t="s">
        <v>57</v>
      </c>
      <c r="C20" s="91">
        <f t="shared" si="0"/>
        <v>1712.7082</v>
      </c>
      <c r="D20" s="93">
        <v>1712.7082</v>
      </c>
      <c r="E20" s="93">
        <v>748.35456899999997</v>
      </c>
      <c r="F20" s="93">
        <v>453.33873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f t="shared" si="1"/>
        <v>323.17700000000002</v>
      </c>
      <c r="P20" s="93">
        <v>323.17700000000002</v>
      </c>
      <c r="Q20" s="93">
        <v>172.685</v>
      </c>
      <c r="R20" s="93">
        <v>138.523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92">
        <v>0</v>
      </c>
      <c r="Z20" s="92">
        <v>0</v>
      </c>
      <c r="AA20" s="21">
        <v>1659182700</v>
      </c>
      <c r="AE20" t="str">
        <f t="shared" si="2"/>
        <v/>
      </c>
    </row>
    <row r="21" spans="1:31" x14ac:dyDescent="0.25">
      <c r="A21" s="78">
        <v>18</v>
      </c>
      <c r="B21" s="19" t="s">
        <v>35</v>
      </c>
      <c r="C21" s="91">
        <f t="shared" si="0"/>
        <v>1695.4615516200001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1">
        <v>0</v>
      </c>
      <c r="K21" s="91">
        <v>0</v>
      </c>
      <c r="L21" s="91">
        <v>1695.4615516200001</v>
      </c>
      <c r="M21" s="91">
        <v>1680.62203471</v>
      </c>
      <c r="N21" s="91">
        <v>455.10634541000002</v>
      </c>
      <c r="O21" s="91">
        <f t="shared" si="1"/>
        <v>1667.15132552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1667.15132552</v>
      </c>
      <c r="Y21" s="91">
        <v>1649.6764545199999</v>
      </c>
      <c r="Z21" s="91">
        <v>358.22754694999998</v>
      </c>
      <c r="AA21" s="46">
        <v>1831045838</v>
      </c>
      <c r="AE21" t="str">
        <f t="shared" si="2"/>
        <v/>
      </c>
    </row>
    <row r="22" spans="1:31" x14ac:dyDescent="0.25">
      <c r="A22" s="78">
        <v>19</v>
      </c>
      <c r="B22" s="19" t="s">
        <v>30</v>
      </c>
      <c r="C22" s="91">
        <f t="shared" si="0"/>
        <v>1629.2696899999999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1629.2696899999999</v>
      </c>
      <c r="M22" s="91">
        <v>1575.1510600000001</v>
      </c>
      <c r="N22" s="91">
        <v>812.96169999999995</v>
      </c>
      <c r="O22" s="91">
        <f t="shared" si="1"/>
        <v>1727.873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1727.873</v>
      </c>
      <c r="Y22" s="91">
        <v>1697.2449999999999</v>
      </c>
      <c r="Z22" s="91">
        <v>547.22900000000004</v>
      </c>
      <c r="AA22" s="46">
        <v>6671118019</v>
      </c>
      <c r="AE22" t="str">
        <f t="shared" si="2"/>
        <v/>
      </c>
    </row>
    <row r="23" spans="1:31" x14ac:dyDescent="0.25">
      <c r="A23" s="78">
        <v>20</v>
      </c>
      <c r="B23" s="81" t="s">
        <v>173</v>
      </c>
      <c r="C23" s="91">
        <f t="shared" si="0"/>
        <v>1625.0584550000001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1625.0584550000001</v>
      </c>
      <c r="M23" s="91">
        <v>1510.4866806700018</v>
      </c>
      <c r="N23" s="92" t="s">
        <v>84</v>
      </c>
      <c r="O23" s="91">
        <f t="shared" si="1"/>
        <v>1680.1420000000001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1680.1420000000001</v>
      </c>
      <c r="Y23" s="91">
        <v>1589.6850440000001</v>
      </c>
      <c r="Z23" s="92">
        <v>505.21942999999999</v>
      </c>
      <c r="AA23" s="46">
        <v>1655259599</v>
      </c>
      <c r="AE23" t="str">
        <f t="shared" si="2"/>
        <v/>
      </c>
    </row>
    <row r="24" spans="1:31" x14ac:dyDescent="0.25">
      <c r="A24" s="78">
        <v>21</v>
      </c>
      <c r="B24" s="88" t="s">
        <v>27</v>
      </c>
      <c r="C24" s="91">
        <f t="shared" si="0"/>
        <v>1604.6191650000001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1604.6191650000001</v>
      </c>
      <c r="M24" s="91">
        <v>1549.2489779999999</v>
      </c>
      <c r="N24" s="91">
        <v>0</v>
      </c>
      <c r="O24" s="91">
        <f t="shared" si="1"/>
        <v>1621.5912499999999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1621.5912499999999</v>
      </c>
      <c r="Y24" s="91">
        <v>1590.028</v>
      </c>
      <c r="Z24" s="91">
        <v>0</v>
      </c>
      <c r="AA24" s="46">
        <v>6164072742</v>
      </c>
      <c r="AE24" t="str">
        <f t="shared" si="2"/>
        <v/>
      </c>
    </row>
    <row r="25" spans="1:31" x14ac:dyDescent="0.25">
      <c r="A25" s="78">
        <v>22</v>
      </c>
      <c r="B25" s="19" t="s">
        <v>87</v>
      </c>
      <c r="C25" s="91">
        <f t="shared" si="0"/>
        <v>1465.1410000000001</v>
      </c>
      <c r="D25" s="92">
        <v>150.55099999999999</v>
      </c>
      <c r="E25" s="92">
        <v>100.607</v>
      </c>
      <c r="F25" s="92">
        <v>77.787999999999997</v>
      </c>
      <c r="G25" s="92">
        <v>1307.6590000000001</v>
      </c>
      <c r="H25" s="92">
        <v>704.08500000000004</v>
      </c>
      <c r="I25" s="92">
        <v>596.79200000000003</v>
      </c>
      <c r="J25" s="92">
        <v>0</v>
      </c>
      <c r="K25" s="92">
        <v>0</v>
      </c>
      <c r="L25" s="92">
        <v>6.931</v>
      </c>
      <c r="M25" s="92">
        <v>0</v>
      </c>
      <c r="N25" s="92" t="s">
        <v>84</v>
      </c>
      <c r="O25" s="92">
        <f t="shared" si="1"/>
        <v>1164.8329999999999</v>
      </c>
      <c r="P25" s="92">
        <v>71.176000000000002</v>
      </c>
      <c r="Q25" s="92">
        <v>29.15</v>
      </c>
      <c r="R25" s="92">
        <v>25.178999999999998</v>
      </c>
      <c r="S25" s="92">
        <v>1090.7929999999999</v>
      </c>
      <c r="T25" s="92">
        <v>447.07499999999999</v>
      </c>
      <c r="U25" s="92">
        <v>383.47899999999998</v>
      </c>
      <c r="V25" s="93">
        <v>0</v>
      </c>
      <c r="W25" s="92">
        <v>0</v>
      </c>
      <c r="X25" s="92">
        <v>2.8639999999999999</v>
      </c>
      <c r="Y25" s="92">
        <v>0</v>
      </c>
      <c r="Z25" s="92" t="s">
        <v>84</v>
      </c>
      <c r="AA25" s="21" t="s">
        <v>137</v>
      </c>
      <c r="AE25" t="str">
        <f t="shared" si="2"/>
        <v/>
      </c>
    </row>
    <row r="26" spans="1:31" x14ac:dyDescent="0.25">
      <c r="A26" s="78">
        <v>23</v>
      </c>
      <c r="B26" s="22" t="s">
        <v>66</v>
      </c>
      <c r="C26" s="91">
        <f t="shared" si="0"/>
        <v>1324.650785</v>
      </c>
      <c r="D26" s="91">
        <v>1079.202</v>
      </c>
      <c r="E26" s="91">
        <v>271.62799999999999</v>
      </c>
      <c r="F26" s="91">
        <v>195.673</v>
      </c>
      <c r="G26" s="91">
        <v>245.42599999999999</v>
      </c>
      <c r="H26" s="91">
        <v>96.576999999999998</v>
      </c>
      <c r="I26" s="91">
        <v>82.363</v>
      </c>
      <c r="J26" s="91">
        <v>2.2785E-2</v>
      </c>
      <c r="K26" s="91">
        <v>0</v>
      </c>
      <c r="L26" s="91">
        <v>0</v>
      </c>
      <c r="M26" s="91">
        <v>0</v>
      </c>
      <c r="N26" s="91">
        <v>0</v>
      </c>
      <c r="O26" s="91">
        <f t="shared" si="1"/>
        <v>978.81399999999996</v>
      </c>
      <c r="P26" s="91">
        <v>853.23099999999999</v>
      </c>
      <c r="Q26" s="91">
        <v>241.71799999999999</v>
      </c>
      <c r="R26" s="91">
        <v>189.27799999999999</v>
      </c>
      <c r="S26" s="91">
        <v>125.583</v>
      </c>
      <c r="T26" s="91">
        <v>73.917000000000002</v>
      </c>
      <c r="U26" s="91">
        <v>58.058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21">
        <v>4205219217</v>
      </c>
      <c r="AE26" t="str">
        <f t="shared" si="2"/>
        <v/>
      </c>
    </row>
    <row r="27" spans="1:31" x14ac:dyDescent="0.25">
      <c r="A27" s="78">
        <v>24</v>
      </c>
      <c r="B27" s="19" t="s">
        <v>228</v>
      </c>
      <c r="C27" s="91">
        <f t="shared" si="0"/>
        <v>1232.425</v>
      </c>
      <c r="D27" s="91">
        <v>1232.425</v>
      </c>
      <c r="E27" s="91">
        <v>890.38199999999995</v>
      </c>
      <c r="F27" s="91">
        <v>697.99199999999996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f t="shared" si="1"/>
        <v>450.00700000000001</v>
      </c>
      <c r="P27" s="91">
        <v>450.00700000000001</v>
      </c>
      <c r="Q27" s="91">
        <v>278.39999999999998</v>
      </c>
      <c r="R27" s="91">
        <v>217.596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58" t="s">
        <v>229</v>
      </c>
      <c r="AE27" t="str">
        <f t="shared" si="2"/>
        <v/>
      </c>
    </row>
    <row r="28" spans="1:31" x14ac:dyDescent="0.25">
      <c r="A28" s="78">
        <v>25</v>
      </c>
      <c r="B28" s="19" t="s">
        <v>38</v>
      </c>
      <c r="C28" s="91">
        <f t="shared" si="0"/>
        <v>1177.7260000000001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1177.7260000000001</v>
      </c>
      <c r="M28" s="91">
        <v>1159.402</v>
      </c>
      <c r="N28" s="91">
        <v>0</v>
      </c>
      <c r="O28" s="91">
        <f t="shared" si="1"/>
        <v>1088.829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1088.829</v>
      </c>
      <c r="Y28" s="91">
        <v>1072.4880000000001</v>
      </c>
      <c r="Z28" s="91">
        <v>0.28999999999999998</v>
      </c>
      <c r="AA28" s="46">
        <v>2130058291</v>
      </c>
      <c r="AE28" t="str">
        <f t="shared" si="2"/>
        <v/>
      </c>
    </row>
    <row r="29" spans="1:31" x14ac:dyDescent="0.25">
      <c r="A29" s="78">
        <v>26</v>
      </c>
      <c r="B29" s="19" t="s">
        <v>55</v>
      </c>
      <c r="C29" s="91">
        <f t="shared" si="0"/>
        <v>1141.5429999999999</v>
      </c>
      <c r="D29" s="93">
        <v>1141.5429999999999</v>
      </c>
      <c r="E29" s="93">
        <v>612.57100000000003</v>
      </c>
      <c r="F29" s="93">
        <v>528.97199999999998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f t="shared" si="1"/>
        <v>763.73500000000001</v>
      </c>
      <c r="P29" s="93">
        <v>763.73500000000001</v>
      </c>
      <c r="Q29" s="93">
        <v>249.42</v>
      </c>
      <c r="R29" s="93">
        <v>152.529</v>
      </c>
      <c r="S29" s="92">
        <v>0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</v>
      </c>
      <c r="Z29" s="92">
        <v>0</v>
      </c>
      <c r="AA29" s="21">
        <v>5260355389</v>
      </c>
      <c r="AE29" t="str">
        <f t="shared" si="2"/>
        <v/>
      </c>
    </row>
    <row r="30" spans="1:31" x14ac:dyDescent="0.25">
      <c r="A30" s="78">
        <v>27</v>
      </c>
      <c r="B30" s="19" t="s">
        <v>39</v>
      </c>
      <c r="C30" s="91">
        <f t="shared" si="0"/>
        <v>1073.6995379999998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1073.6995379999998</v>
      </c>
      <c r="M30" s="91">
        <v>1054.1989919999999</v>
      </c>
      <c r="N30" s="91">
        <v>0</v>
      </c>
      <c r="O30" s="91">
        <f t="shared" si="1"/>
        <v>1165.5329999999999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1165.5329999999999</v>
      </c>
      <c r="Y30" s="91">
        <v>1152.2329999999999</v>
      </c>
      <c r="Z30" s="91">
        <v>0</v>
      </c>
      <c r="AA30" s="46">
        <v>8601042850</v>
      </c>
      <c r="AE30" t="str">
        <f t="shared" si="2"/>
        <v/>
      </c>
    </row>
    <row r="31" spans="1:31" x14ac:dyDescent="0.25">
      <c r="A31" s="78">
        <v>28</v>
      </c>
      <c r="B31" s="19" t="s">
        <v>24</v>
      </c>
      <c r="C31" s="91">
        <f t="shared" si="0"/>
        <v>1051.2978799999999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1051.2978799999999</v>
      </c>
      <c r="M31" s="91">
        <v>1021.41674</v>
      </c>
      <c r="N31" s="92">
        <v>0</v>
      </c>
      <c r="O31" s="91">
        <f t="shared" si="1"/>
        <v>978.35500000000002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978.35500000000002</v>
      </c>
      <c r="Y31" s="91">
        <v>969.64700000000005</v>
      </c>
      <c r="Z31" s="91">
        <v>0</v>
      </c>
      <c r="AA31" s="46">
        <v>5406570716</v>
      </c>
      <c r="AE31" t="str">
        <f t="shared" si="2"/>
        <v/>
      </c>
    </row>
    <row r="32" spans="1:31" x14ac:dyDescent="0.25">
      <c r="A32" s="78">
        <v>29</v>
      </c>
      <c r="B32" s="19" t="s">
        <v>32</v>
      </c>
      <c r="C32" s="91">
        <f t="shared" si="0"/>
        <v>997.08114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997.08114</v>
      </c>
      <c r="M32" s="91">
        <v>983.68385000000001</v>
      </c>
      <c r="N32" s="91">
        <v>0</v>
      </c>
      <c r="O32" s="91">
        <f t="shared" si="1"/>
        <v>1022.997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1022.997</v>
      </c>
      <c r="Y32" s="91">
        <v>1007.092</v>
      </c>
      <c r="Z32" s="91">
        <v>0</v>
      </c>
      <c r="AA32" s="46">
        <v>2634091033</v>
      </c>
      <c r="AE32" t="str">
        <f t="shared" si="2"/>
        <v/>
      </c>
    </row>
    <row r="33" spans="1:31" x14ac:dyDescent="0.25">
      <c r="A33" s="78">
        <v>30</v>
      </c>
      <c r="B33" s="19" t="s">
        <v>16</v>
      </c>
      <c r="C33" s="91">
        <f t="shared" si="0"/>
        <v>977.09299999999996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977.09299999999996</v>
      </c>
      <c r="M33" s="91" t="s">
        <v>84</v>
      </c>
      <c r="N33" s="91" t="s">
        <v>84</v>
      </c>
      <c r="O33" s="91">
        <f t="shared" si="1"/>
        <v>956.98199999999997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956.98199999999997</v>
      </c>
      <c r="Y33" s="91">
        <v>949.721</v>
      </c>
      <c r="Z33" s="91">
        <v>26.007999999999999</v>
      </c>
      <c r="AA33" s="58">
        <v>4345045088</v>
      </c>
      <c r="AE33" t="str">
        <f t="shared" si="2"/>
        <v/>
      </c>
    </row>
    <row r="34" spans="1:31" x14ac:dyDescent="0.25">
      <c r="A34" s="78">
        <v>31</v>
      </c>
      <c r="B34" s="19" t="s">
        <v>62</v>
      </c>
      <c r="C34" s="91">
        <f t="shared" si="0"/>
        <v>969.452</v>
      </c>
      <c r="D34" s="91">
        <v>0</v>
      </c>
      <c r="E34" s="91">
        <v>0</v>
      </c>
      <c r="F34" s="91">
        <v>0</v>
      </c>
      <c r="G34" s="91">
        <v>966.20100000000002</v>
      </c>
      <c r="H34" s="91">
        <v>336.09399999999999</v>
      </c>
      <c r="I34" s="91">
        <v>301.56200000000001</v>
      </c>
      <c r="J34" s="91">
        <v>0</v>
      </c>
      <c r="K34" s="91">
        <v>0</v>
      </c>
      <c r="L34" s="91">
        <v>3.2509999999999999</v>
      </c>
      <c r="M34" s="91">
        <v>0.25900000000000001</v>
      </c>
      <c r="N34" s="91" t="s">
        <v>84</v>
      </c>
      <c r="O34" s="91">
        <f t="shared" si="1"/>
        <v>832.75600000000009</v>
      </c>
      <c r="P34" s="91">
        <v>0</v>
      </c>
      <c r="Q34" s="91">
        <v>0</v>
      </c>
      <c r="R34" s="91">
        <v>0</v>
      </c>
      <c r="S34" s="91">
        <v>828.96500000000003</v>
      </c>
      <c r="T34" s="91">
        <v>245.06899999999999</v>
      </c>
      <c r="U34" s="91">
        <v>220.721</v>
      </c>
      <c r="V34" s="91">
        <v>0</v>
      </c>
      <c r="W34" s="91">
        <v>0</v>
      </c>
      <c r="X34" s="91">
        <v>3.7909999999999999</v>
      </c>
      <c r="Y34" s="91">
        <v>0.91700000000000004</v>
      </c>
      <c r="Z34" s="91" t="s">
        <v>84</v>
      </c>
      <c r="AA34" s="21">
        <v>7838492459</v>
      </c>
      <c r="AE34" t="str">
        <f t="shared" si="2"/>
        <v/>
      </c>
    </row>
    <row r="35" spans="1:31" x14ac:dyDescent="0.25">
      <c r="A35" s="78">
        <v>32</v>
      </c>
      <c r="B35" s="19" t="s">
        <v>23</v>
      </c>
      <c r="C35" s="91">
        <f t="shared" si="0"/>
        <v>869.72253999999998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869.72253999999998</v>
      </c>
      <c r="M35" s="91">
        <v>855.10941000000003</v>
      </c>
      <c r="N35" s="91">
        <v>31.800080000000001</v>
      </c>
      <c r="O35" s="91">
        <f t="shared" si="1"/>
        <v>905.93600000000004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905.93600000000004</v>
      </c>
      <c r="Y35" s="91">
        <v>888.06</v>
      </c>
      <c r="Z35" s="91">
        <v>48.348300000000002</v>
      </c>
      <c r="AA35" s="46">
        <v>5321059541</v>
      </c>
      <c r="AE35" t="str">
        <f t="shared" si="2"/>
        <v/>
      </c>
    </row>
    <row r="36" spans="1:31" x14ac:dyDescent="0.25">
      <c r="A36" s="78">
        <v>33</v>
      </c>
      <c r="B36" s="19" t="s">
        <v>47</v>
      </c>
      <c r="C36" s="91">
        <f t="shared" ref="C36:C67" si="3">SUM(D36,G36,J36,L36)</f>
        <v>825.54700000000003</v>
      </c>
      <c r="D36" s="91">
        <v>0</v>
      </c>
      <c r="E36" s="91">
        <v>0</v>
      </c>
      <c r="F36" s="91">
        <v>0</v>
      </c>
      <c r="G36" s="91">
        <v>800.37900000000002</v>
      </c>
      <c r="H36" s="91">
        <v>795.36199999999997</v>
      </c>
      <c r="I36" s="91">
        <v>789.41700000000003</v>
      </c>
      <c r="J36" s="91">
        <v>0</v>
      </c>
      <c r="K36" s="91">
        <v>0</v>
      </c>
      <c r="L36" s="91">
        <v>25.167999999999999</v>
      </c>
      <c r="M36" s="91">
        <v>25.167999999999999</v>
      </c>
      <c r="N36" s="91" t="s">
        <v>84</v>
      </c>
      <c r="O36" s="91">
        <f t="shared" ref="O36:O67" si="4">SUM(P36,S36,V36,X36)</f>
        <v>792.93700000000001</v>
      </c>
      <c r="P36" s="91">
        <v>0</v>
      </c>
      <c r="Q36" s="91">
        <v>0</v>
      </c>
      <c r="R36" s="91">
        <v>0</v>
      </c>
      <c r="S36" s="91">
        <v>757.82100000000003</v>
      </c>
      <c r="T36" s="91">
        <v>699.83900000000006</v>
      </c>
      <c r="U36" s="91">
        <v>693.67100000000005</v>
      </c>
      <c r="V36" s="91">
        <v>0</v>
      </c>
      <c r="W36" s="91">
        <v>0</v>
      </c>
      <c r="X36" s="91">
        <v>35.116</v>
      </c>
      <c r="Y36" s="91">
        <v>28.396000000000001</v>
      </c>
      <c r="Z36" s="91" t="s">
        <v>84</v>
      </c>
      <c r="AA36" s="21">
        <v>5407487242</v>
      </c>
      <c r="AE36" t="str">
        <f t="shared" ref="AE36:AE67" si="5">IF(F36&gt;E36,"АХТУНГ","")</f>
        <v/>
      </c>
    </row>
    <row r="37" spans="1:31" x14ac:dyDescent="0.25">
      <c r="A37" s="78">
        <v>34</v>
      </c>
      <c r="B37" s="19" t="s">
        <v>189</v>
      </c>
      <c r="C37" s="91">
        <f t="shared" si="3"/>
        <v>824.2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824.2</v>
      </c>
      <c r="M37" s="91" t="s">
        <v>84</v>
      </c>
      <c r="N37" s="91" t="s">
        <v>84</v>
      </c>
      <c r="O37" s="91">
        <f t="shared" si="4"/>
        <v>748.4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748.4</v>
      </c>
      <c r="Y37" s="91" t="s">
        <v>84</v>
      </c>
      <c r="Z37" s="91" t="s">
        <v>84</v>
      </c>
      <c r="AA37" s="58" t="s">
        <v>190</v>
      </c>
      <c r="AE37" t="str">
        <f t="shared" si="5"/>
        <v/>
      </c>
    </row>
    <row r="38" spans="1:31" x14ac:dyDescent="0.25">
      <c r="A38" s="78">
        <v>35</v>
      </c>
      <c r="B38" s="19" t="s">
        <v>13</v>
      </c>
      <c r="C38" s="91">
        <f t="shared" si="3"/>
        <v>797.01199999999994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797.01199999999994</v>
      </c>
      <c r="M38" s="91">
        <v>790.53800000000001</v>
      </c>
      <c r="N38" s="91">
        <v>0</v>
      </c>
      <c r="O38" s="91">
        <f t="shared" si="4"/>
        <v>753.94299999999998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753.94299999999998</v>
      </c>
      <c r="Y38" s="91">
        <v>741.02300000000002</v>
      </c>
      <c r="Z38" s="91">
        <v>0</v>
      </c>
      <c r="AA38" s="46">
        <v>3801990027</v>
      </c>
      <c r="AE38" t="str">
        <f t="shared" si="5"/>
        <v/>
      </c>
    </row>
    <row r="39" spans="1:31" x14ac:dyDescent="0.25">
      <c r="A39" s="78">
        <v>36</v>
      </c>
      <c r="B39" s="19" t="s">
        <v>10</v>
      </c>
      <c r="C39" s="91">
        <f t="shared" si="3"/>
        <v>761.53099999999995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761.53099999999995</v>
      </c>
      <c r="M39" s="91">
        <v>746.59400000000005</v>
      </c>
      <c r="N39" s="91">
        <v>42.662999999999997</v>
      </c>
      <c r="O39" s="91">
        <f t="shared" si="4"/>
        <v>763.779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763.779</v>
      </c>
      <c r="Y39" s="91">
        <v>746.16300000000001</v>
      </c>
      <c r="Z39" s="91">
        <v>70.88</v>
      </c>
      <c r="AA39" s="46">
        <v>3525251257</v>
      </c>
      <c r="AE39" t="str">
        <f t="shared" si="5"/>
        <v/>
      </c>
    </row>
    <row r="40" spans="1:31" x14ac:dyDescent="0.25">
      <c r="A40" s="78">
        <v>37</v>
      </c>
      <c r="B40" s="19" t="s">
        <v>22</v>
      </c>
      <c r="C40" s="91">
        <f t="shared" si="3"/>
        <v>748.60935299999994</v>
      </c>
      <c r="D40" s="91">
        <v>0</v>
      </c>
      <c r="E40" s="91">
        <v>0</v>
      </c>
      <c r="F40" s="91">
        <v>0</v>
      </c>
      <c r="G40" s="91">
        <v>0</v>
      </c>
      <c r="H40" s="91">
        <v>0</v>
      </c>
      <c r="I40" s="91">
        <v>0</v>
      </c>
      <c r="J40" s="91">
        <v>0</v>
      </c>
      <c r="K40" s="91">
        <v>0</v>
      </c>
      <c r="L40" s="91">
        <v>748.60935299999994</v>
      </c>
      <c r="M40" s="91">
        <v>689.03816500000005</v>
      </c>
      <c r="N40" s="92">
        <v>0</v>
      </c>
      <c r="O40" s="91">
        <f t="shared" si="4"/>
        <v>837.02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837.02</v>
      </c>
      <c r="Y40" s="91">
        <v>768.51400000000001</v>
      </c>
      <c r="Z40" s="92">
        <v>0</v>
      </c>
      <c r="AA40" s="82" t="s">
        <v>138</v>
      </c>
      <c r="AE40" t="str">
        <f t="shared" si="5"/>
        <v/>
      </c>
    </row>
    <row r="41" spans="1:31" x14ac:dyDescent="0.25">
      <c r="A41" s="78">
        <v>38</v>
      </c>
      <c r="B41" s="19" t="s">
        <v>174</v>
      </c>
      <c r="C41" s="91">
        <f t="shared" si="3"/>
        <v>747.93399999999997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1">
        <v>0</v>
      </c>
      <c r="K41" s="91">
        <v>0</v>
      </c>
      <c r="L41" s="91">
        <v>747.93399999999997</v>
      </c>
      <c r="M41" s="91">
        <v>721.88800000000003</v>
      </c>
      <c r="N41" s="91">
        <v>0</v>
      </c>
      <c r="O41" s="91">
        <f t="shared" si="4"/>
        <v>500.01499999999999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500.01499999999999</v>
      </c>
      <c r="Y41" s="91">
        <v>488.24599999999998</v>
      </c>
      <c r="Z41" s="91">
        <v>0</v>
      </c>
      <c r="AA41" s="46">
        <v>5038072003</v>
      </c>
      <c r="AE41" t="str">
        <f t="shared" si="5"/>
        <v/>
      </c>
    </row>
    <row r="42" spans="1:31" x14ac:dyDescent="0.25">
      <c r="A42" s="78">
        <v>39</v>
      </c>
      <c r="B42" s="19" t="s">
        <v>51</v>
      </c>
      <c r="C42" s="91">
        <f t="shared" si="3"/>
        <v>745.80899999999997</v>
      </c>
      <c r="D42" s="94">
        <v>461.12299999999999</v>
      </c>
      <c r="E42" s="94">
        <v>340.41399999999999</v>
      </c>
      <c r="F42" s="94">
        <v>243.566</v>
      </c>
      <c r="G42" s="94">
        <v>284.68599999999998</v>
      </c>
      <c r="H42" s="94">
        <v>156.815</v>
      </c>
      <c r="I42" s="94">
        <v>125.271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f t="shared" si="4"/>
        <v>372.08099999999996</v>
      </c>
      <c r="P42" s="94">
        <v>290.03699999999998</v>
      </c>
      <c r="Q42" s="94">
        <v>148.94800000000001</v>
      </c>
      <c r="R42" s="94">
        <v>119.194</v>
      </c>
      <c r="S42" s="94">
        <v>82.043999999999997</v>
      </c>
      <c r="T42" s="94">
        <v>51.963000000000001</v>
      </c>
      <c r="U42" s="94">
        <v>38.387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21">
        <v>7704493556</v>
      </c>
      <c r="AE42" t="str">
        <f t="shared" si="5"/>
        <v/>
      </c>
    </row>
    <row r="43" spans="1:31" x14ac:dyDescent="0.25">
      <c r="A43" s="78">
        <v>40</v>
      </c>
      <c r="B43" s="19" t="s">
        <v>184</v>
      </c>
      <c r="C43" s="91">
        <f t="shared" si="3"/>
        <v>737.26847999999995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737.26847999999995</v>
      </c>
      <c r="M43" s="91">
        <v>735.54503</v>
      </c>
      <c r="N43" s="91">
        <v>239.00467</v>
      </c>
      <c r="O43" s="91">
        <f t="shared" si="4"/>
        <v>651.60400000000004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651.60400000000004</v>
      </c>
      <c r="Y43" s="91">
        <v>646.18399999999997</v>
      </c>
      <c r="Z43" s="91">
        <v>202.02</v>
      </c>
      <c r="AA43" s="58">
        <v>2221171632</v>
      </c>
      <c r="AE43" t="str">
        <f t="shared" si="5"/>
        <v/>
      </c>
    </row>
    <row r="44" spans="1:31" x14ac:dyDescent="0.25">
      <c r="A44" s="78">
        <v>41</v>
      </c>
      <c r="B44" s="19" t="s">
        <v>7</v>
      </c>
      <c r="C44" s="91">
        <f t="shared" si="3"/>
        <v>717.77302399999996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717.77302399999996</v>
      </c>
      <c r="M44" s="91">
        <v>665.2020060000001</v>
      </c>
      <c r="N44" s="91">
        <v>106</v>
      </c>
      <c r="O44" s="91">
        <f t="shared" si="4"/>
        <v>692.00991099999999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692.00991099999999</v>
      </c>
      <c r="Y44" s="91">
        <v>641.24615300000005</v>
      </c>
      <c r="Z44" s="91">
        <v>53</v>
      </c>
      <c r="AA44" s="46">
        <v>2901204067</v>
      </c>
      <c r="AE44" t="str">
        <f t="shared" si="5"/>
        <v/>
      </c>
    </row>
    <row r="45" spans="1:31" x14ac:dyDescent="0.25">
      <c r="A45" s="78">
        <v>42</v>
      </c>
      <c r="B45" s="19" t="s">
        <v>175</v>
      </c>
      <c r="C45" s="91">
        <f t="shared" si="3"/>
        <v>674.03099999999995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674.03099999999995</v>
      </c>
      <c r="M45" s="91">
        <v>665.327</v>
      </c>
      <c r="N45" s="91">
        <v>30</v>
      </c>
      <c r="O45" s="91">
        <f t="shared" si="4"/>
        <v>640.95100000000002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640.95100000000002</v>
      </c>
      <c r="Y45" s="91">
        <v>631.74599999999998</v>
      </c>
      <c r="Z45" s="91">
        <v>30</v>
      </c>
      <c r="AA45" s="46">
        <v>3328999318</v>
      </c>
      <c r="AE45" t="str">
        <f t="shared" si="5"/>
        <v/>
      </c>
    </row>
    <row r="46" spans="1:31" x14ac:dyDescent="0.25">
      <c r="A46" s="78">
        <v>43</v>
      </c>
      <c r="B46" s="19" t="s">
        <v>191</v>
      </c>
      <c r="C46" s="91">
        <f t="shared" si="3"/>
        <v>671.98</v>
      </c>
      <c r="D46" s="91">
        <v>0</v>
      </c>
      <c r="E46" s="91">
        <v>0</v>
      </c>
      <c r="F46" s="91">
        <v>0</v>
      </c>
      <c r="G46" s="91">
        <v>0</v>
      </c>
      <c r="H46" s="91">
        <v>0</v>
      </c>
      <c r="I46" s="91">
        <v>0</v>
      </c>
      <c r="J46" s="91">
        <v>0</v>
      </c>
      <c r="K46" s="91">
        <v>0</v>
      </c>
      <c r="L46" s="91">
        <v>671.98</v>
      </c>
      <c r="M46" s="91" t="s">
        <v>84</v>
      </c>
      <c r="N46" s="91" t="s">
        <v>84</v>
      </c>
      <c r="O46" s="91">
        <f t="shared" si="4"/>
        <v>493.702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493.702</v>
      </c>
      <c r="Y46" s="91" t="s">
        <v>84</v>
      </c>
      <c r="Z46" s="91" t="s">
        <v>84</v>
      </c>
      <c r="AA46" s="58" t="s">
        <v>201</v>
      </c>
      <c r="AE46" t="str">
        <f t="shared" si="5"/>
        <v/>
      </c>
    </row>
    <row r="47" spans="1:31" x14ac:dyDescent="0.25">
      <c r="A47" s="78">
        <v>44</v>
      </c>
      <c r="B47" s="19" t="s">
        <v>192</v>
      </c>
      <c r="C47" s="91">
        <f t="shared" si="3"/>
        <v>658.56899999999996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658.56899999999996</v>
      </c>
      <c r="M47" s="91" t="s">
        <v>84</v>
      </c>
      <c r="N47" s="91">
        <v>0</v>
      </c>
      <c r="O47" s="91">
        <f t="shared" si="4"/>
        <v>735.24300000000005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735.24300000000005</v>
      </c>
      <c r="Y47" s="91">
        <v>727.73599999999999</v>
      </c>
      <c r="Z47" s="91">
        <v>0</v>
      </c>
      <c r="AA47" s="58">
        <v>7106015641</v>
      </c>
      <c r="AE47" t="str">
        <f t="shared" si="5"/>
        <v/>
      </c>
    </row>
    <row r="48" spans="1:31" x14ac:dyDescent="0.25">
      <c r="A48" s="78">
        <v>45</v>
      </c>
      <c r="B48" s="90" t="s">
        <v>14</v>
      </c>
      <c r="C48" s="91">
        <f t="shared" si="3"/>
        <v>651.80047000000002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651.80047000000002</v>
      </c>
      <c r="M48" s="91">
        <v>637.78066000000001</v>
      </c>
      <c r="N48" s="91">
        <v>0</v>
      </c>
      <c r="O48" s="91">
        <f t="shared" si="4"/>
        <v>658.00300000000004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658.00300000000004</v>
      </c>
      <c r="Y48" s="91">
        <v>641.12300000000005</v>
      </c>
      <c r="Z48" s="91">
        <v>1.6519999999999999</v>
      </c>
      <c r="AA48" s="46">
        <v>4101091354</v>
      </c>
      <c r="AE48" t="str">
        <f t="shared" si="5"/>
        <v/>
      </c>
    </row>
    <row r="49" spans="1:31" x14ac:dyDescent="0.25">
      <c r="A49" s="78">
        <v>46</v>
      </c>
      <c r="B49" s="19" t="s">
        <v>37</v>
      </c>
      <c r="C49" s="91">
        <f t="shared" si="3"/>
        <v>637.88699999999994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637.88699999999994</v>
      </c>
      <c r="M49" s="91" t="s">
        <v>84</v>
      </c>
      <c r="N49" s="91">
        <v>0</v>
      </c>
      <c r="O49" s="91">
        <f t="shared" si="4"/>
        <v>684.84900000000005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684.84900000000005</v>
      </c>
      <c r="Y49" s="91">
        <v>674.70899999999995</v>
      </c>
      <c r="Z49" s="91">
        <v>0.40500000000000003</v>
      </c>
      <c r="AA49" s="58" t="s">
        <v>202</v>
      </c>
      <c r="AE49" t="str">
        <f t="shared" si="5"/>
        <v/>
      </c>
    </row>
    <row r="50" spans="1:31" x14ac:dyDescent="0.25">
      <c r="A50" s="78">
        <v>47</v>
      </c>
      <c r="B50" s="19" t="s">
        <v>211</v>
      </c>
      <c r="C50" s="91">
        <f t="shared" si="3"/>
        <v>630.64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630.64</v>
      </c>
      <c r="M50" s="91" t="s">
        <v>84</v>
      </c>
      <c r="N50" s="91" t="s">
        <v>84</v>
      </c>
      <c r="O50" s="91">
        <f t="shared" si="4"/>
        <v>619.60699999999997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619.60699999999997</v>
      </c>
      <c r="Y50" s="91" t="s">
        <v>84</v>
      </c>
      <c r="Z50" s="91" t="s">
        <v>84</v>
      </c>
      <c r="AA50" s="58" t="s">
        <v>210</v>
      </c>
      <c r="AE50" t="str">
        <f t="shared" si="5"/>
        <v/>
      </c>
    </row>
    <row r="51" spans="1:31" x14ac:dyDescent="0.25">
      <c r="A51" s="78">
        <v>48</v>
      </c>
      <c r="B51" s="19" t="s">
        <v>193</v>
      </c>
      <c r="C51" s="91">
        <f t="shared" si="3"/>
        <v>627.82600000000002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627.82600000000002</v>
      </c>
      <c r="M51" s="91" t="s">
        <v>84</v>
      </c>
      <c r="N51" s="91" t="s">
        <v>84</v>
      </c>
      <c r="O51" s="91">
        <f t="shared" si="4"/>
        <v>427.39400000000001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427.39400000000001</v>
      </c>
      <c r="Y51" s="91" t="s">
        <v>84</v>
      </c>
      <c r="Z51" s="91" t="s">
        <v>84</v>
      </c>
      <c r="AA51" s="58" t="s">
        <v>203</v>
      </c>
      <c r="AE51" t="str">
        <f t="shared" si="5"/>
        <v/>
      </c>
    </row>
    <row r="52" spans="1:31" x14ac:dyDescent="0.25">
      <c r="A52" s="78">
        <v>49</v>
      </c>
      <c r="B52" s="19" t="s">
        <v>176</v>
      </c>
      <c r="C52" s="91">
        <f t="shared" si="3"/>
        <v>623.46733949000009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  <c r="K52" s="91">
        <v>0</v>
      </c>
      <c r="L52" s="91">
        <v>623.46733949000009</v>
      </c>
      <c r="M52" s="91">
        <v>615.26542700000005</v>
      </c>
      <c r="N52" s="91">
        <v>5.4201160000000002</v>
      </c>
      <c r="O52" s="91">
        <f t="shared" si="4"/>
        <v>51.006999999999998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51.006999999999998</v>
      </c>
      <c r="Y52" s="91">
        <v>51.006999999999998</v>
      </c>
      <c r="Z52" s="91">
        <v>0</v>
      </c>
      <c r="AA52" s="46">
        <v>2464154029</v>
      </c>
      <c r="AE52" t="str">
        <f t="shared" si="5"/>
        <v/>
      </c>
    </row>
    <row r="53" spans="1:31" x14ac:dyDescent="0.25">
      <c r="A53" s="78">
        <v>50</v>
      </c>
      <c r="B53" s="19" t="s">
        <v>177</v>
      </c>
      <c r="C53" s="91">
        <f t="shared" si="3"/>
        <v>623.38499999999999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623.38499999999999</v>
      </c>
      <c r="M53" s="91">
        <v>597.83900000000006</v>
      </c>
      <c r="N53" s="91">
        <v>0</v>
      </c>
      <c r="O53" s="91">
        <f t="shared" si="4"/>
        <v>503.45600000000002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503.45600000000002</v>
      </c>
      <c r="Y53" s="91">
        <v>483.57</v>
      </c>
      <c r="Z53" s="91">
        <v>0</v>
      </c>
      <c r="AA53" s="46">
        <v>3666144160</v>
      </c>
      <c r="AE53" t="str">
        <f t="shared" si="5"/>
        <v/>
      </c>
    </row>
    <row r="54" spans="1:31" x14ac:dyDescent="0.25">
      <c r="A54" s="78">
        <v>51</v>
      </c>
      <c r="B54" s="19" t="s">
        <v>178</v>
      </c>
      <c r="C54" s="91">
        <f t="shared" si="3"/>
        <v>594.52800000000002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594.52800000000002</v>
      </c>
      <c r="M54" s="91">
        <v>590.94299999999998</v>
      </c>
      <c r="N54" s="91">
        <v>0</v>
      </c>
      <c r="O54" s="91">
        <f t="shared" si="4"/>
        <v>613.447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613.447</v>
      </c>
      <c r="Y54" s="91">
        <v>612.25</v>
      </c>
      <c r="Z54" s="91">
        <v>0</v>
      </c>
      <c r="AA54" s="46">
        <v>5835073174</v>
      </c>
      <c r="AE54" t="str">
        <f t="shared" si="5"/>
        <v/>
      </c>
    </row>
    <row r="55" spans="1:31" x14ac:dyDescent="0.25">
      <c r="A55" s="78">
        <v>52</v>
      </c>
      <c r="B55" s="19" t="s">
        <v>21</v>
      </c>
      <c r="C55" s="91">
        <f t="shared" si="3"/>
        <v>587.58632999999998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1">
        <v>0</v>
      </c>
      <c r="K55" s="91">
        <v>0</v>
      </c>
      <c r="L55" s="91">
        <v>587.58632999999998</v>
      </c>
      <c r="M55" s="91">
        <v>539.38976000000002</v>
      </c>
      <c r="N55" s="91">
        <v>14.21842</v>
      </c>
      <c r="O55" s="91">
        <f t="shared" si="4"/>
        <v>687.95869999999991</v>
      </c>
      <c r="P55" s="91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687.95869999999991</v>
      </c>
      <c r="Y55" s="92">
        <v>645.37480000000005</v>
      </c>
      <c r="Z55" s="91">
        <v>26.373000000000001</v>
      </c>
      <c r="AA55" s="46">
        <v>4824047100</v>
      </c>
      <c r="AE55" t="str">
        <f t="shared" si="5"/>
        <v/>
      </c>
    </row>
    <row r="56" spans="1:31" x14ac:dyDescent="0.25">
      <c r="A56" s="78">
        <v>53</v>
      </c>
      <c r="B56" s="19" t="s">
        <v>8</v>
      </c>
      <c r="C56" s="91">
        <f t="shared" si="3"/>
        <v>576.75599999999997</v>
      </c>
      <c r="D56" s="91">
        <v>0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1">
        <v>0</v>
      </c>
      <c r="K56" s="91">
        <v>0</v>
      </c>
      <c r="L56" s="91">
        <v>576.75599999999997</v>
      </c>
      <c r="M56" s="91">
        <v>561.70299999999997</v>
      </c>
      <c r="N56" s="91">
        <v>0.30299999999999999</v>
      </c>
      <c r="O56" s="91">
        <f t="shared" si="4"/>
        <v>493.31400000000002</v>
      </c>
      <c r="P56" s="91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493.31400000000002</v>
      </c>
      <c r="Y56" s="92">
        <v>474.16800000000001</v>
      </c>
      <c r="Z56" s="91">
        <v>0.33400000000000002</v>
      </c>
      <c r="AA56" s="46">
        <v>3015028318</v>
      </c>
      <c r="AE56" t="str">
        <f t="shared" si="5"/>
        <v/>
      </c>
    </row>
    <row r="57" spans="1:31" x14ac:dyDescent="0.25">
      <c r="A57" s="78">
        <v>54</v>
      </c>
      <c r="B57" s="19" t="s">
        <v>204</v>
      </c>
      <c r="C57" s="91">
        <f t="shared" si="3"/>
        <v>565.62800000000004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1">
        <v>0</v>
      </c>
      <c r="K57" s="91">
        <v>0</v>
      </c>
      <c r="L57" s="91">
        <v>565.62800000000004</v>
      </c>
      <c r="M57" s="91" t="s">
        <v>84</v>
      </c>
      <c r="N57" s="91" t="s">
        <v>84</v>
      </c>
      <c r="O57" s="91">
        <f t="shared" si="4"/>
        <v>505.54899999999998</v>
      </c>
      <c r="P57" s="91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505.54899999999998</v>
      </c>
      <c r="Y57" s="91" t="s">
        <v>84</v>
      </c>
      <c r="Z57" s="91" t="s">
        <v>84</v>
      </c>
      <c r="AA57" s="58" t="s">
        <v>205</v>
      </c>
      <c r="AE57" t="str">
        <f t="shared" si="5"/>
        <v/>
      </c>
    </row>
    <row r="58" spans="1:31" x14ac:dyDescent="0.25">
      <c r="A58" s="78">
        <v>55</v>
      </c>
      <c r="B58" s="19" t="s">
        <v>179</v>
      </c>
      <c r="C58" s="91">
        <f t="shared" si="3"/>
        <v>558.68499999999995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558.68499999999995</v>
      </c>
      <c r="M58" s="91">
        <v>554.21500000000003</v>
      </c>
      <c r="N58" s="91">
        <v>0</v>
      </c>
      <c r="O58" s="91">
        <f t="shared" si="4"/>
        <v>503.76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503.76</v>
      </c>
      <c r="Y58" s="91">
        <v>501.75599999999997</v>
      </c>
      <c r="Z58" s="91">
        <v>0</v>
      </c>
      <c r="AA58" s="46">
        <v>6952000911</v>
      </c>
      <c r="AE58" t="str">
        <f t="shared" si="5"/>
        <v/>
      </c>
    </row>
    <row r="59" spans="1:31" x14ac:dyDescent="0.25">
      <c r="A59" s="78">
        <v>56</v>
      </c>
      <c r="B59" s="19" t="s">
        <v>194</v>
      </c>
      <c r="C59" s="91">
        <f t="shared" si="3"/>
        <v>550.44500000000005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550.44500000000005</v>
      </c>
      <c r="M59" s="91" t="s">
        <v>84</v>
      </c>
      <c r="N59" s="91" t="s">
        <v>84</v>
      </c>
      <c r="O59" s="91">
        <f t="shared" si="4"/>
        <v>460.29300000000001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460.29300000000001</v>
      </c>
      <c r="Y59" s="91" t="s">
        <v>84</v>
      </c>
      <c r="Z59" s="91" t="s">
        <v>84</v>
      </c>
      <c r="AA59" s="58" t="s">
        <v>206</v>
      </c>
      <c r="AE59" t="str">
        <f t="shared" si="5"/>
        <v/>
      </c>
    </row>
    <row r="60" spans="1:31" x14ac:dyDescent="0.25">
      <c r="A60" s="78">
        <v>57</v>
      </c>
      <c r="B60" s="19" t="s">
        <v>41</v>
      </c>
      <c r="C60" s="91">
        <f t="shared" si="3"/>
        <v>541.28845700000011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541.28845700000011</v>
      </c>
      <c r="M60" s="91">
        <v>540.30264699999998</v>
      </c>
      <c r="N60" s="91">
        <v>0</v>
      </c>
      <c r="O60" s="91">
        <f t="shared" si="4"/>
        <v>478.06995499999999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478.06995499999999</v>
      </c>
      <c r="Y60" s="91">
        <v>465.95400000000001</v>
      </c>
      <c r="Z60" s="91">
        <v>0</v>
      </c>
      <c r="AA60" s="46">
        <v>7604192192</v>
      </c>
      <c r="AE60" t="str">
        <f t="shared" si="5"/>
        <v/>
      </c>
    </row>
    <row r="61" spans="1:31" x14ac:dyDescent="0.25">
      <c r="A61" s="78">
        <v>58</v>
      </c>
      <c r="B61" s="19" t="s">
        <v>20</v>
      </c>
      <c r="C61" s="91">
        <f t="shared" si="3"/>
        <v>506.77600000000001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  <c r="I61" s="91">
        <v>0</v>
      </c>
      <c r="J61" s="91">
        <v>0</v>
      </c>
      <c r="K61" s="91">
        <v>0</v>
      </c>
      <c r="L61" s="91">
        <v>506.77600000000001</v>
      </c>
      <c r="M61" s="91" t="s">
        <v>84</v>
      </c>
      <c r="N61" s="91" t="s">
        <v>84</v>
      </c>
      <c r="O61" s="91">
        <f t="shared" si="4"/>
        <v>386.11900000000003</v>
      </c>
      <c r="P61" s="91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386.11900000000003</v>
      </c>
      <c r="Y61" s="91" t="s">
        <v>84</v>
      </c>
      <c r="Z61" s="91">
        <v>0</v>
      </c>
      <c r="AA61" s="46">
        <v>4632066518</v>
      </c>
      <c r="AE61" t="str">
        <f t="shared" si="5"/>
        <v/>
      </c>
    </row>
    <row r="62" spans="1:31" x14ac:dyDescent="0.25">
      <c r="A62" s="78">
        <v>59</v>
      </c>
      <c r="B62" s="19" t="s">
        <v>219</v>
      </c>
      <c r="C62" s="91">
        <f t="shared" si="3"/>
        <v>500.22899999999998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1">
        <v>0</v>
      </c>
      <c r="K62" s="91">
        <v>0</v>
      </c>
      <c r="L62" s="91">
        <v>500.22899999999998</v>
      </c>
      <c r="M62" s="91" t="s">
        <v>84</v>
      </c>
      <c r="N62" s="91" t="s">
        <v>84</v>
      </c>
      <c r="O62" s="91">
        <f t="shared" si="4"/>
        <v>366.37</v>
      </c>
      <c r="P62" s="91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366.37</v>
      </c>
      <c r="Y62" s="91" t="s">
        <v>84</v>
      </c>
      <c r="Z62" s="91" t="s">
        <v>84</v>
      </c>
      <c r="AA62" s="58" t="s">
        <v>207</v>
      </c>
      <c r="AE62" t="str">
        <f t="shared" si="5"/>
        <v/>
      </c>
    </row>
    <row r="63" spans="1:31" x14ac:dyDescent="0.25">
      <c r="A63" s="78">
        <v>60</v>
      </c>
      <c r="B63" s="19" t="s">
        <v>180</v>
      </c>
      <c r="C63" s="91">
        <f t="shared" si="3"/>
        <v>465.78956299999999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  <c r="L63" s="91">
        <v>465.78956299999999</v>
      </c>
      <c r="M63" s="91">
        <v>426.36767499999996</v>
      </c>
      <c r="N63" s="91">
        <v>139.19108</v>
      </c>
      <c r="O63" s="91">
        <f t="shared" si="4"/>
        <v>429.46199999999999</v>
      </c>
      <c r="P63" s="91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429.46199999999999</v>
      </c>
      <c r="Y63" s="91">
        <v>358.39499999999998</v>
      </c>
      <c r="Z63" s="91">
        <v>166.65</v>
      </c>
      <c r="AA63" s="46">
        <v>3728015495</v>
      </c>
      <c r="AE63" t="str">
        <f t="shared" si="5"/>
        <v/>
      </c>
    </row>
    <row r="64" spans="1:31" x14ac:dyDescent="0.25">
      <c r="A64" s="78">
        <v>61</v>
      </c>
      <c r="B64" s="19" t="s">
        <v>181</v>
      </c>
      <c r="C64" s="91">
        <f t="shared" si="3"/>
        <v>461.95100000000002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91">
        <v>0</v>
      </c>
      <c r="K64" s="91">
        <v>0</v>
      </c>
      <c r="L64" s="91">
        <v>461.95100000000002</v>
      </c>
      <c r="M64" s="91">
        <v>437.14699999999999</v>
      </c>
      <c r="N64" s="91">
        <v>0</v>
      </c>
      <c r="O64" s="91">
        <f t="shared" si="4"/>
        <v>346.13200000000001</v>
      </c>
      <c r="P64" s="91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346.13200000000001</v>
      </c>
      <c r="Y64" s="91">
        <v>314.88099999999997</v>
      </c>
      <c r="Z64" s="91">
        <v>0</v>
      </c>
      <c r="AA64" s="46">
        <v>6450939546</v>
      </c>
      <c r="AE64" t="str">
        <f t="shared" si="5"/>
        <v/>
      </c>
    </row>
    <row r="65" spans="1:31" x14ac:dyDescent="0.25">
      <c r="A65" s="78">
        <v>62</v>
      </c>
      <c r="B65" s="19" t="s">
        <v>195</v>
      </c>
      <c r="C65" s="91">
        <f t="shared" si="3"/>
        <v>448.08699999999999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448.08699999999999</v>
      </c>
      <c r="M65" s="91" t="s">
        <v>84</v>
      </c>
      <c r="N65" s="91" t="s">
        <v>84</v>
      </c>
      <c r="O65" s="91">
        <f t="shared" si="4"/>
        <v>385.185</v>
      </c>
      <c r="P65" s="91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385.185</v>
      </c>
      <c r="Y65" s="91" t="s">
        <v>84</v>
      </c>
      <c r="Z65" s="91" t="s">
        <v>84</v>
      </c>
      <c r="AA65" s="58" t="s">
        <v>208</v>
      </c>
      <c r="AE65" t="str">
        <f t="shared" si="5"/>
        <v/>
      </c>
    </row>
    <row r="66" spans="1:31" x14ac:dyDescent="0.25">
      <c r="A66" s="78">
        <v>63</v>
      </c>
      <c r="B66" s="83" t="s">
        <v>43</v>
      </c>
      <c r="C66" s="91">
        <f t="shared" si="3"/>
        <v>419.27300000000002</v>
      </c>
      <c r="D66" s="92">
        <v>0</v>
      </c>
      <c r="E66" s="92">
        <v>0</v>
      </c>
      <c r="F66" s="92">
        <v>0</v>
      </c>
      <c r="G66" s="92">
        <v>0</v>
      </c>
      <c r="H66" s="92">
        <v>0</v>
      </c>
      <c r="I66" s="92">
        <v>0</v>
      </c>
      <c r="J66" s="92">
        <v>0</v>
      </c>
      <c r="K66" s="92">
        <v>0</v>
      </c>
      <c r="L66" s="92">
        <v>419.27300000000002</v>
      </c>
      <c r="M66" s="92">
        <v>413.62799999999999</v>
      </c>
      <c r="N66" s="92">
        <v>2702.8910000000001</v>
      </c>
      <c r="O66" s="92">
        <f t="shared" si="4"/>
        <v>345.95100000000002</v>
      </c>
      <c r="P66" s="92">
        <v>0</v>
      </c>
      <c r="Q66" s="92">
        <v>0</v>
      </c>
      <c r="R66" s="92">
        <v>0</v>
      </c>
      <c r="S66" s="92">
        <v>0</v>
      </c>
      <c r="T66" s="92">
        <v>0</v>
      </c>
      <c r="U66" s="92">
        <v>0</v>
      </c>
      <c r="V66" s="92">
        <v>0</v>
      </c>
      <c r="W66" s="92">
        <v>0</v>
      </c>
      <c r="X66" s="92">
        <v>345.95100000000002</v>
      </c>
      <c r="Y66" s="92">
        <v>324.33100000000002</v>
      </c>
      <c r="Z66" s="92">
        <v>2365.7080000000001</v>
      </c>
      <c r="AA66" s="58" t="s">
        <v>238</v>
      </c>
      <c r="AE66" t="str">
        <f t="shared" si="5"/>
        <v/>
      </c>
    </row>
    <row r="67" spans="1:31" x14ac:dyDescent="0.25">
      <c r="A67" s="78">
        <v>64</v>
      </c>
      <c r="B67" s="19" t="s">
        <v>67</v>
      </c>
      <c r="C67" s="91">
        <f t="shared" si="3"/>
        <v>415.75400000000002</v>
      </c>
      <c r="D67" s="91">
        <v>0</v>
      </c>
      <c r="E67" s="91">
        <v>0</v>
      </c>
      <c r="F67" s="91">
        <v>0</v>
      </c>
      <c r="G67" s="91">
        <v>415.75400000000002</v>
      </c>
      <c r="H67" s="91">
        <v>390.65</v>
      </c>
      <c r="I67" s="91">
        <v>375.33800000000002</v>
      </c>
      <c r="J67" s="91">
        <v>0</v>
      </c>
      <c r="K67" s="91">
        <v>0</v>
      </c>
      <c r="L67" s="91">
        <v>0</v>
      </c>
      <c r="M67" s="91">
        <v>0</v>
      </c>
      <c r="N67" s="91">
        <v>0</v>
      </c>
      <c r="O67" s="91">
        <f t="shared" si="4"/>
        <v>433.54399999999998</v>
      </c>
      <c r="P67" s="91">
        <v>0</v>
      </c>
      <c r="Q67" s="91">
        <v>0</v>
      </c>
      <c r="R67" s="91">
        <v>0</v>
      </c>
      <c r="S67" s="91">
        <v>433.54399999999998</v>
      </c>
      <c r="T67" s="91">
        <v>391.31200000000001</v>
      </c>
      <c r="U67" s="91">
        <v>375.036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21">
        <v>1831178411</v>
      </c>
      <c r="AE67" t="str">
        <f t="shared" si="5"/>
        <v/>
      </c>
    </row>
    <row r="68" spans="1:31" x14ac:dyDescent="0.25">
      <c r="A68" s="78">
        <v>65</v>
      </c>
      <c r="B68" s="89" t="s">
        <v>196</v>
      </c>
      <c r="C68" s="91">
        <f t="shared" ref="C68:C83" si="6">SUM(D68,G68,J68,L68)</f>
        <v>370.87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1">
        <v>0</v>
      </c>
      <c r="K68" s="91">
        <v>0</v>
      </c>
      <c r="L68" s="91">
        <v>370.87</v>
      </c>
      <c r="M68" s="91" t="s">
        <v>84</v>
      </c>
      <c r="N68" s="91" t="s">
        <v>84</v>
      </c>
      <c r="O68" s="91">
        <f t="shared" ref="O68:O83" si="7">SUM(P68,S68,V68,X68)</f>
        <v>284.47199999999998</v>
      </c>
      <c r="P68" s="91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284.47199999999998</v>
      </c>
      <c r="Y68" s="91" t="s">
        <v>84</v>
      </c>
      <c r="Z68" s="91" t="s">
        <v>84</v>
      </c>
      <c r="AA68" s="58" t="s">
        <v>209</v>
      </c>
      <c r="AE68" t="str">
        <f t="shared" ref="AE68:AE83" si="8">IF(F68&gt;E68,"АХТУНГ","")</f>
        <v/>
      </c>
    </row>
    <row r="69" spans="1:31" x14ac:dyDescent="0.25">
      <c r="A69" s="78">
        <v>66</v>
      </c>
      <c r="B69" s="19" t="s">
        <v>218</v>
      </c>
      <c r="C69" s="91">
        <f t="shared" si="6"/>
        <v>305.10000000000002</v>
      </c>
      <c r="D69" s="91">
        <v>0</v>
      </c>
      <c r="E69" s="91">
        <v>0</v>
      </c>
      <c r="F69" s="91">
        <v>0</v>
      </c>
      <c r="G69" s="91">
        <v>0</v>
      </c>
      <c r="H69" s="91">
        <v>0</v>
      </c>
      <c r="I69" s="91">
        <v>0</v>
      </c>
      <c r="J69" s="91">
        <v>0</v>
      </c>
      <c r="K69" s="91">
        <v>0</v>
      </c>
      <c r="L69" s="91">
        <v>305.10000000000002</v>
      </c>
      <c r="M69" s="91" t="s">
        <v>84</v>
      </c>
      <c r="N69" s="91" t="s">
        <v>84</v>
      </c>
      <c r="O69" s="91">
        <f t="shared" si="7"/>
        <v>346.14699999999999</v>
      </c>
      <c r="P69" s="91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346.14699999999999</v>
      </c>
      <c r="Y69" s="91" t="s">
        <v>84</v>
      </c>
      <c r="Z69" s="91" t="s">
        <v>84</v>
      </c>
      <c r="AA69" s="58" t="s">
        <v>217</v>
      </c>
      <c r="AE69" t="str">
        <f t="shared" si="8"/>
        <v/>
      </c>
    </row>
    <row r="70" spans="1:31" x14ac:dyDescent="0.25">
      <c r="A70" s="78">
        <v>67</v>
      </c>
      <c r="B70" s="19" t="s">
        <v>197</v>
      </c>
      <c r="C70" s="91">
        <f t="shared" si="6"/>
        <v>296.89</v>
      </c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1">
        <v>0</v>
      </c>
      <c r="K70" s="91">
        <v>0</v>
      </c>
      <c r="L70" s="91">
        <v>296.89</v>
      </c>
      <c r="M70" s="91" t="s">
        <v>84</v>
      </c>
      <c r="N70" s="91" t="s">
        <v>84</v>
      </c>
      <c r="O70" s="91">
        <f t="shared" si="7"/>
        <v>253.476</v>
      </c>
      <c r="P70" s="91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253.476</v>
      </c>
      <c r="Y70" s="91" t="s">
        <v>84</v>
      </c>
      <c r="Z70" s="91" t="s">
        <v>84</v>
      </c>
      <c r="AA70" s="58" t="s">
        <v>212</v>
      </c>
      <c r="AE70" t="str">
        <f t="shared" si="8"/>
        <v/>
      </c>
    </row>
    <row r="71" spans="1:31" x14ac:dyDescent="0.25">
      <c r="A71" s="78">
        <v>68</v>
      </c>
      <c r="B71" s="83" t="s">
        <v>198</v>
      </c>
      <c r="C71" s="91">
        <f t="shared" si="6"/>
        <v>283.00400000000002</v>
      </c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91">
        <v>0</v>
      </c>
      <c r="J71" s="91">
        <v>0</v>
      </c>
      <c r="K71" s="91">
        <v>0</v>
      </c>
      <c r="L71" s="91">
        <v>283.00400000000002</v>
      </c>
      <c r="M71" s="91" t="s">
        <v>84</v>
      </c>
      <c r="N71" s="91" t="s">
        <v>84</v>
      </c>
      <c r="O71" s="91">
        <f t="shared" si="7"/>
        <v>205.11500000000001</v>
      </c>
      <c r="P71" s="91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205.11500000000001</v>
      </c>
      <c r="Y71" s="91" t="s">
        <v>84</v>
      </c>
      <c r="Z71" s="91" t="s">
        <v>84</v>
      </c>
      <c r="AA71" s="58" t="s">
        <v>213</v>
      </c>
      <c r="AE71" t="str">
        <f t="shared" si="8"/>
        <v/>
      </c>
    </row>
    <row r="72" spans="1:31" x14ac:dyDescent="0.25">
      <c r="A72" s="78">
        <v>69</v>
      </c>
      <c r="B72" s="19" t="s">
        <v>182</v>
      </c>
      <c r="C72" s="91">
        <f t="shared" si="6"/>
        <v>269.709</v>
      </c>
      <c r="D72" s="91">
        <v>0</v>
      </c>
      <c r="E72" s="91">
        <v>0</v>
      </c>
      <c r="F72" s="91">
        <v>0</v>
      </c>
      <c r="G72" s="91">
        <v>0</v>
      </c>
      <c r="H72" s="91">
        <v>0</v>
      </c>
      <c r="I72" s="91">
        <v>0</v>
      </c>
      <c r="J72" s="91">
        <v>0</v>
      </c>
      <c r="K72" s="91">
        <v>0</v>
      </c>
      <c r="L72" s="91">
        <v>269.709</v>
      </c>
      <c r="M72" s="91">
        <v>267.88200000000001</v>
      </c>
      <c r="N72" s="91">
        <v>28.603999999999999</v>
      </c>
      <c r="O72" s="91">
        <f t="shared" si="7"/>
        <v>247.922</v>
      </c>
      <c r="P72" s="91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247.922</v>
      </c>
      <c r="Y72" s="91">
        <v>244.60400000000001</v>
      </c>
      <c r="Z72" s="91">
        <v>0</v>
      </c>
      <c r="AA72" s="46">
        <v>411018879</v>
      </c>
      <c r="AE72" t="str">
        <f t="shared" si="8"/>
        <v/>
      </c>
    </row>
    <row r="73" spans="1:31" x14ac:dyDescent="0.25">
      <c r="A73" s="78">
        <v>70</v>
      </c>
      <c r="B73" s="89" t="s">
        <v>199</v>
      </c>
      <c r="C73" s="91">
        <f t="shared" si="6"/>
        <v>267.685</v>
      </c>
      <c r="D73" s="91">
        <v>0</v>
      </c>
      <c r="E73" s="91">
        <v>0</v>
      </c>
      <c r="F73" s="91">
        <v>0</v>
      </c>
      <c r="G73" s="91">
        <v>0</v>
      </c>
      <c r="H73" s="91">
        <v>0</v>
      </c>
      <c r="I73" s="91">
        <v>0</v>
      </c>
      <c r="J73" s="91">
        <v>0</v>
      </c>
      <c r="K73" s="91">
        <v>0</v>
      </c>
      <c r="L73" s="91">
        <v>267.685</v>
      </c>
      <c r="M73" s="91" t="s">
        <v>84</v>
      </c>
      <c r="N73" s="91" t="s">
        <v>84</v>
      </c>
      <c r="O73" s="91">
        <f t="shared" si="7"/>
        <v>160.845</v>
      </c>
      <c r="P73" s="91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160.845</v>
      </c>
      <c r="Y73" s="91" t="s">
        <v>84</v>
      </c>
      <c r="Z73" s="91" t="s">
        <v>84</v>
      </c>
      <c r="AA73" s="58" t="s">
        <v>214</v>
      </c>
      <c r="AE73" t="str">
        <f t="shared" si="8"/>
        <v/>
      </c>
    </row>
    <row r="74" spans="1:31" x14ac:dyDescent="0.25">
      <c r="A74" s="78">
        <v>71</v>
      </c>
      <c r="B74" s="19" t="s">
        <v>220</v>
      </c>
      <c r="C74" s="91">
        <f t="shared" si="6"/>
        <v>218.51499999999999</v>
      </c>
      <c r="D74" s="91">
        <v>218.51499999999999</v>
      </c>
      <c r="E74" s="91">
        <v>188.06800000000001</v>
      </c>
      <c r="F74" s="91">
        <v>136.61799999999999</v>
      </c>
      <c r="G74" s="91">
        <v>0</v>
      </c>
      <c r="H74" s="91">
        <v>0</v>
      </c>
      <c r="I74" s="91">
        <v>0</v>
      </c>
      <c r="J74" s="91">
        <v>0</v>
      </c>
      <c r="K74" s="91">
        <v>0</v>
      </c>
      <c r="L74" s="91">
        <v>0</v>
      </c>
      <c r="M74" s="91">
        <v>0</v>
      </c>
      <c r="N74" s="91">
        <v>0</v>
      </c>
      <c r="O74" s="91">
        <f t="shared" si="7"/>
        <v>217.10599999999999</v>
      </c>
      <c r="P74" s="91">
        <v>217.10599999999999</v>
      </c>
      <c r="Q74" s="91">
        <v>105.79900000000001</v>
      </c>
      <c r="R74" s="91">
        <v>39.469000000000001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25">
        <v>5501246928</v>
      </c>
      <c r="AE74" t="str">
        <f t="shared" si="8"/>
        <v/>
      </c>
    </row>
    <row r="75" spans="1:31" x14ac:dyDescent="0.25">
      <c r="A75" s="78">
        <v>72</v>
      </c>
      <c r="B75" s="19" t="s">
        <v>12</v>
      </c>
      <c r="C75" s="91">
        <f t="shared" si="6"/>
        <v>216.381</v>
      </c>
      <c r="D75" s="91">
        <v>0</v>
      </c>
      <c r="E75" s="91">
        <v>0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  <c r="L75" s="91">
        <v>216.381</v>
      </c>
      <c r="M75" s="91" t="s">
        <v>84</v>
      </c>
      <c r="N75" s="91" t="s">
        <v>84</v>
      </c>
      <c r="O75" s="91">
        <f t="shared" si="7"/>
        <v>208.17099999999999</v>
      </c>
      <c r="P75" s="91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208.17099999999999</v>
      </c>
      <c r="Y75" s="91" t="s">
        <v>84</v>
      </c>
      <c r="Z75" s="91" t="s">
        <v>84</v>
      </c>
      <c r="AA75" s="58" t="s">
        <v>215</v>
      </c>
      <c r="AE75" t="str">
        <f t="shared" si="8"/>
        <v/>
      </c>
    </row>
    <row r="76" spans="1:31" x14ac:dyDescent="0.25">
      <c r="A76" s="78">
        <v>73</v>
      </c>
      <c r="B76" s="19" t="s">
        <v>200</v>
      </c>
      <c r="C76" s="91">
        <f t="shared" si="6"/>
        <v>207.85499999999999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  <c r="K76" s="91">
        <v>0</v>
      </c>
      <c r="L76" s="91">
        <v>207.85499999999999</v>
      </c>
      <c r="M76" s="91" t="s">
        <v>84</v>
      </c>
      <c r="N76" s="91" t="s">
        <v>84</v>
      </c>
      <c r="O76" s="91">
        <f t="shared" si="7"/>
        <v>250.691</v>
      </c>
      <c r="P76" s="91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250.691</v>
      </c>
      <c r="Y76" s="91" t="s">
        <v>84</v>
      </c>
      <c r="Z76" s="91" t="s">
        <v>84</v>
      </c>
      <c r="AA76" s="58" t="s">
        <v>216</v>
      </c>
      <c r="AE76" t="str">
        <f t="shared" si="8"/>
        <v/>
      </c>
    </row>
    <row r="77" spans="1:31" x14ac:dyDescent="0.25">
      <c r="A77" s="78">
        <v>74</v>
      </c>
      <c r="B77" s="19" t="s">
        <v>61</v>
      </c>
      <c r="C77" s="91">
        <f t="shared" si="6"/>
        <v>179.01700000000002</v>
      </c>
      <c r="D77" s="93">
        <v>150.47900000000001</v>
      </c>
      <c r="E77" s="93">
        <v>89.147999999999996</v>
      </c>
      <c r="F77" s="93">
        <v>69.034999999999997</v>
      </c>
      <c r="G77" s="93">
        <v>28.538</v>
      </c>
      <c r="H77" s="93">
        <v>11.179</v>
      </c>
      <c r="I77" s="93">
        <v>8.3390000000000004</v>
      </c>
      <c r="J77" s="92">
        <v>0</v>
      </c>
      <c r="K77" s="92">
        <v>0</v>
      </c>
      <c r="L77" s="92">
        <v>0</v>
      </c>
      <c r="M77" s="92">
        <v>0</v>
      </c>
      <c r="N77" s="92">
        <v>0</v>
      </c>
      <c r="O77" s="92">
        <f t="shared" si="7"/>
        <v>157.41900000000001</v>
      </c>
      <c r="P77" s="93">
        <v>133.393</v>
      </c>
      <c r="Q77" s="93">
        <v>74.070999999999998</v>
      </c>
      <c r="R77" s="93">
        <v>59.631</v>
      </c>
      <c r="S77" s="93">
        <v>24.026</v>
      </c>
      <c r="T77" s="93">
        <v>14.085000000000001</v>
      </c>
      <c r="U77" s="93">
        <v>12.355</v>
      </c>
      <c r="V77" s="92">
        <v>0</v>
      </c>
      <c r="W77" s="92">
        <v>0</v>
      </c>
      <c r="X77" s="92">
        <v>0</v>
      </c>
      <c r="Y77" s="92">
        <v>0</v>
      </c>
      <c r="Z77" s="92">
        <v>0</v>
      </c>
      <c r="AA77" s="21">
        <v>7705974076</v>
      </c>
      <c r="AE77" t="str">
        <f t="shared" si="8"/>
        <v/>
      </c>
    </row>
    <row r="78" spans="1:31" x14ac:dyDescent="0.25">
      <c r="A78" s="78">
        <v>75</v>
      </c>
      <c r="B78" s="19" t="s">
        <v>230</v>
      </c>
      <c r="C78" s="91">
        <f t="shared" si="6"/>
        <v>160.63200000000001</v>
      </c>
      <c r="D78" s="91">
        <v>144.6</v>
      </c>
      <c r="E78" s="91">
        <v>140.99299999999999</v>
      </c>
      <c r="F78" s="91">
        <v>101.626</v>
      </c>
      <c r="G78" s="91">
        <v>16.032</v>
      </c>
      <c r="H78" s="91">
        <v>15.887</v>
      </c>
      <c r="I78" s="91">
        <v>14.234</v>
      </c>
      <c r="J78" s="91">
        <v>0</v>
      </c>
      <c r="K78" s="91">
        <v>0</v>
      </c>
      <c r="L78" s="91">
        <v>0</v>
      </c>
      <c r="M78" s="91">
        <v>0</v>
      </c>
      <c r="N78" s="91">
        <v>0</v>
      </c>
      <c r="O78" s="91">
        <f t="shared" si="7"/>
        <v>74.947999999999993</v>
      </c>
      <c r="P78" s="91">
        <v>74.251999999999995</v>
      </c>
      <c r="Q78" s="91">
        <v>74.251999999999995</v>
      </c>
      <c r="R78" s="91">
        <v>73.778999999999996</v>
      </c>
      <c r="S78" s="91">
        <v>0.69599999999999995</v>
      </c>
      <c r="T78" s="91">
        <v>0.69599999999999995</v>
      </c>
      <c r="U78" s="91">
        <v>0.69599999999999995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58" t="s">
        <v>231</v>
      </c>
      <c r="AE78" t="str">
        <f t="shared" si="8"/>
        <v/>
      </c>
    </row>
    <row r="79" spans="1:31" x14ac:dyDescent="0.25">
      <c r="A79" s="78">
        <v>76</v>
      </c>
      <c r="B79" s="19" t="s">
        <v>40</v>
      </c>
      <c r="C79" s="91">
        <f t="shared" si="6"/>
        <v>143.05715173999999</v>
      </c>
      <c r="D79" s="91">
        <v>0</v>
      </c>
      <c r="E79" s="91">
        <v>0</v>
      </c>
      <c r="F79" s="91">
        <v>0</v>
      </c>
      <c r="G79" s="91">
        <v>0</v>
      </c>
      <c r="H79" s="91">
        <v>0</v>
      </c>
      <c r="I79" s="91">
        <v>0</v>
      </c>
      <c r="J79" s="91">
        <v>0</v>
      </c>
      <c r="K79" s="91">
        <v>0</v>
      </c>
      <c r="L79" s="91">
        <v>143.05715173999999</v>
      </c>
      <c r="M79" s="91">
        <v>140.5955409</v>
      </c>
      <c r="N79" s="91">
        <v>11.399797050000002</v>
      </c>
      <c r="O79" s="91">
        <f t="shared" si="7"/>
        <v>163.07503</v>
      </c>
      <c r="P79" s="91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163.07503</v>
      </c>
      <c r="Y79" s="91">
        <v>159.89572000000001</v>
      </c>
      <c r="Z79" s="91">
        <v>8.8643199999999993</v>
      </c>
      <c r="AA79" s="46">
        <v>1435296482</v>
      </c>
      <c r="AE79" t="str">
        <f t="shared" si="8"/>
        <v/>
      </c>
    </row>
    <row r="80" spans="1:31" x14ac:dyDescent="0.25">
      <c r="A80" s="78">
        <v>77</v>
      </c>
      <c r="B80" s="19" t="s">
        <v>50</v>
      </c>
      <c r="C80" s="91">
        <f t="shared" si="6"/>
        <v>85.497</v>
      </c>
      <c r="D80" s="91">
        <v>83.873999999999995</v>
      </c>
      <c r="E80" s="91">
        <v>25.06</v>
      </c>
      <c r="F80" s="91">
        <v>18.341999999999999</v>
      </c>
      <c r="G80" s="91">
        <v>1.623</v>
      </c>
      <c r="H80" s="91">
        <v>0.19600000000000001</v>
      </c>
      <c r="I80" s="91">
        <v>0.19600000000000001</v>
      </c>
      <c r="J80" s="91">
        <v>0</v>
      </c>
      <c r="K80" s="91">
        <v>0</v>
      </c>
      <c r="L80" s="91">
        <v>0</v>
      </c>
      <c r="M80" s="91">
        <v>0</v>
      </c>
      <c r="N80" s="91">
        <v>0</v>
      </c>
      <c r="O80" s="91">
        <f t="shared" si="7"/>
        <v>71.852000000000004</v>
      </c>
      <c r="P80" s="91">
        <v>69.998000000000005</v>
      </c>
      <c r="Q80" s="91">
        <v>20.372</v>
      </c>
      <c r="R80" s="91">
        <v>16.015999999999998</v>
      </c>
      <c r="S80" s="91">
        <v>1.8540000000000001</v>
      </c>
      <c r="T80" s="91">
        <v>0.18</v>
      </c>
      <c r="U80" s="91">
        <v>0.18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21">
        <v>2465260220</v>
      </c>
      <c r="AE80" t="str">
        <f t="shared" si="8"/>
        <v/>
      </c>
    </row>
    <row r="81" spans="1:31" x14ac:dyDescent="0.25">
      <c r="A81" s="78">
        <v>78</v>
      </c>
      <c r="B81" s="19" t="s">
        <v>33</v>
      </c>
      <c r="C81" s="91">
        <f t="shared" si="6"/>
        <v>71.789000000000001</v>
      </c>
      <c r="D81" s="91">
        <v>0</v>
      </c>
      <c r="E81" s="91">
        <v>0</v>
      </c>
      <c r="F81" s="91">
        <v>0</v>
      </c>
      <c r="G81" s="91">
        <v>0</v>
      </c>
      <c r="H81" s="91">
        <v>0</v>
      </c>
      <c r="I81" s="91">
        <v>0</v>
      </c>
      <c r="J81" s="91">
        <v>0</v>
      </c>
      <c r="K81" s="91">
        <v>0</v>
      </c>
      <c r="L81" s="91">
        <v>71.789000000000001</v>
      </c>
      <c r="M81" s="91">
        <v>70.78</v>
      </c>
      <c r="N81" s="91">
        <v>0</v>
      </c>
      <c r="O81" s="91">
        <f t="shared" si="7"/>
        <v>70.823999999999998</v>
      </c>
      <c r="P81" s="91">
        <v>0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70.823999999999998</v>
      </c>
      <c r="Y81" s="91">
        <v>69.084999999999994</v>
      </c>
      <c r="Z81" s="91">
        <v>0</v>
      </c>
      <c r="AA81" s="46">
        <v>6154035727</v>
      </c>
      <c r="AE81" t="str">
        <f t="shared" si="8"/>
        <v/>
      </c>
    </row>
    <row r="82" spans="1:31" x14ac:dyDescent="0.25">
      <c r="A82" s="78">
        <v>79</v>
      </c>
      <c r="B82" s="19" t="s">
        <v>183</v>
      </c>
      <c r="C82" s="91">
        <f t="shared" si="6"/>
        <v>30.835999999999999</v>
      </c>
      <c r="D82" s="91">
        <v>0</v>
      </c>
      <c r="E82" s="91">
        <v>0</v>
      </c>
      <c r="F82" s="91">
        <v>0</v>
      </c>
      <c r="G82" s="91">
        <v>0</v>
      </c>
      <c r="H82" s="91">
        <v>0</v>
      </c>
      <c r="I82" s="91">
        <v>0</v>
      </c>
      <c r="J82" s="91">
        <v>0</v>
      </c>
      <c r="K82" s="91">
        <v>0</v>
      </c>
      <c r="L82" s="91">
        <v>30.835999999999999</v>
      </c>
      <c r="M82" s="91">
        <v>30.283000000000001</v>
      </c>
      <c r="N82" s="91">
        <v>0</v>
      </c>
      <c r="O82" s="91">
        <f t="shared" si="7"/>
        <v>30.204000000000001</v>
      </c>
      <c r="P82" s="91">
        <v>0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30.204000000000001</v>
      </c>
      <c r="Y82" s="91">
        <v>29.370999999999999</v>
      </c>
      <c r="Z82" s="91">
        <v>0</v>
      </c>
      <c r="AA82" s="46">
        <v>1824002590</v>
      </c>
      <c r="AE82" t="str">
        <f t="shared" si="8"/>
        <v/>
      </c>
    </row>
    <row r="83" spans="1:31" x14ac:dyDescent="0.25">
      <c r="A83" s="78">
        <v>80</v>
      </c>
      <c r="B83" s="83" t="s">
        <v>239</v>
      </c>
      <c r="C83" s="91">
        <f t="shared" si="6"/>
        <v>1.7094000000000002E-2</v>
      </c>
      <c r="D83" s="92">
        <v>0</v>
      </c>
      <c r="E83" s="92">
        <v>0</v>
      </c>
      <c r="F83" s="92">
        <v>0</v>
      </c>
      <c r="G83" s="92">
        <v>1.7094000000000002E-2</v>
      </c>
      <c r="H83" s="92" t="s">
        <v>84</v>
      </c>
      <c r="I83" s="92" t="s">
        <v>84</v>
      </c>
      <c r="J83" s="92">
        <v>0</v>
      </c>
      <c r="K83" s="92">
        <v>0</v>
      </c>
      <c r="L83" s="92">
        <v>0</v>
      </c>
      <c r="M83" s="92">
        <v>0</v>
      </c>
      <c r="N83" s="92">
        <v>0</v>
      </c>
      <c r="O83" s="92">
        <f t="shared" si="7"/>
        <v>6.5529999999999998E-3</v>
      </c>
      <c r="P83" s="92">
        <v>0</v>
      </c>
      <c r="Q83" s="92">
        <v>0</v>
      </c>
      <c r="R83" s="92">
        <v>0</v>
      </c>
      <c r="S83" s="92">
        <v>6.5529999999999998E-3</v>
      </c>
      <c r="T83" s="92" t="s">
        <v>84</v>
      </c>
      <c r="U83" s="92" t="s">
        <v>84</v>
      </c>
      <c r="V83" s="92">
        <v>0</v>
      </c>
      <c r="W83" s="92">
        <v>0</v>
      </c>
      <c r="X83" s="92">
        <v>0</v>
      </c>
      <c r="Y83" s="92">
        <v>0</v>
      </c>
      <c r="Z83" s="92">
        <v>0</v>
      </c>
      <c r="AA83" s="58" t="s">
        <v>240</v>
      </c>
      <c r="AE83" t="str">
        <f t="shared" si="8"/>
        <v/>
      </c>
    </row>
    <row r="84" spans="1:31" x14ac:dyDescent="0.25">
      <c r="B84" s="27" t="s">
        <v>248</v>
      </c>
    </row>
    <row r="85" spans="1:31" x14ac:dyDescent="0.25">
      <c r="B85" s="85" t="s">
        <v>247</v>
      </c>
    </row>
    <row r="86" spans="1:31" x14ac:dyDescent="0.25">
      <c r="B86" t="s">
        <v>251</v>
      </c>
    </row>
    <row r="87" spans="1:31" x14ac:dyDescent="0.25">
      <c r="B87" s="85" t="s">
        <v>252</v>
      </c>
    </row>
    <row r="88" spans="1:31" x14ac:dyDescent="0.25"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31" x14ac:dyDescent="0.25"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31" x14ac:dyDescent="0.25"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31" x14ac:dyDescent="0.25">
      <c r="C91" s="86"/>
      <c r="D91" s="86"/>
      <c r="E91" s="86"/>
      <c r="F91" s="86"/>
      <c r="G91" s="86"/>
      <c r="H91" s="87"/>
      <c r="I91" s="87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7"/>
      <c r="U91" s="87"/>
      <c r="V91" s="86"/>
      <c r="W91" s="86"/>
      <c r="X91" s="86"/>
      <c r="Y91" s="86"/>
    </row>
    <row r="92" spans="1:31" x14ac:dyDescent="0.25"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31" x14ac:dyDescent="0.25"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31" x14ac:dyDescent="0.25"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31" x14ac:dyDescent="0.25"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31" x14ac:dyDescent="0.25"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3:25" x14ac:dyDescent="0.25"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3:25" x14ac:dyDescent="0.25"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3:25" x14ac:dyDescent="0.25"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3:25" x14ac:dyDescent="0.25"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3:25" x14ac:dyDescent="0.25"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3:25" x14ac:dyDescent="0.25"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3:25" x14ac:dyDescent="0.25"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3:25" x14ac:dyDescent="0.25"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3:25" x14ac:dyDescent="0.25"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3:25" x14ac:dyDescent="0.25"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</sheetData>
  <autoFilter ref="A3:AT3" xr:uid="{D1D7F676-2742-4510-9E11-ABC3A54A5428}">
    <sortState xmlns:xlrd2="http://schemas.microsoft.com/office/spreadsheetml/2017/richdata2" ref="A5:AT87">
      <sortCondition descending="1" ref="C3"/>
    </sortState>
  </autoFilter>
  <sortState xmlns:xlrd2="http://schemas.microsoft.com/office/spreadsheetml/2017/richdata2" ref="A4:AA67">
    <sortCondition descending="1" ref="C4:C67"/>
  </sortState>
  <mergeCells count="4">
    <mergeCell ref="C2:N2"/>
    <mergeCell ref="O2:Z2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610B-C081-4569-915B-7456DCFA6A90}">
  <dimension ref="A1:E64"/>
  <sheetViews>
    <sheetView zoomScale="85" zoomScaleNormal="85" workbookViewId="0">
      <pane xSplit="1" ySplit="2" topLeftCell="B27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89.85546875" customWidth="1"/>
    <col min="3" max="3" width="12.28515625" style="11" customWidth="1"/>
    <col min="4" max="4" width="11.5703125" style="11" customWidth="1"/>
    <col min="5" max="5" width="11.28515625" bestFit="1" customWidth="1"/>
  </cols>
  <sheetData>
    <row r="1" spans="1:5" x14ac:dyDescent="0.25">
      <c r="A1" s="21" t="s">
        <v>261</v>
      </c>
      <c r="B1" s="35"/>
      <c r="C1" s="49"/>
      <c r="D1" s="49"/>
    </row>
    <row r="2" spans="1:5" ht="56.25" x14ac:dyDescent="0.25">
      <c r="A2" s="51" t="s">
        <v>150</v>
      </c>
      <c r="B2" s="51" t="s">
        <v>0</v>
      </c>
      <c r="C2" s="53" t="s">
        <v>185</v>
      </c>
      <c r="D2" s="53" t="s">
        <v>186</v>
      </c>
      <c r="E2" t="s">
        <v>164</v>
      </c>
    </row>
    <row r="3" spans="1:5" x14ac:dyDescent="0.25">
      <c r="A3" s="78">
        <v>1</v>
      </c>
      <c r="B3" s="19" t="s">
        <v>17</v>
      </c>
      <c r="C3" s="101">
        <v>3407.623</v>
      </c>
      <c r="D3" s="101">
        <v>3368.1570000000002</v>
      </c>
      <c r="E3">
        <v>2310981029</v>
      </c>
    </row>
    <row r="4" spans="1:5" x14ac:dyDescent="0.25">
      <c r="A4" s="78">
        <v>2</v>
      </c>
      <c r="B4" s="19" t="s">
        <v>54</v>
      </c>
      <c r="C4" s="101">
        <v>2894.9540000000002</v>
      </c>
      <c r="D4" s="101">
        <v>1878.328</v>
      </c>
      <c r="E4">
        <v>4205271785</v>
      </c>
    </row>
    <row r="5" spans="1:5" x14ac:dyDescent="0.25">
      <c r="A5" s="78">
        <v>3</v>
      </c>
      <c r="B5" s="19" t="s">
        <v>173</v>
      </c>
      <c r="C5" s="101">
        <v>2510.3163909999998</v>
      </c>
      <c r="D5" s="101">
        <v>1730.0989999999999</v>
      </c>
      <c r="E5">
        <v>1655259599</v>
      </c>
    </row>
    <row r="6" spans="1:5" x14ac:dyDescent="0.25">
      <c r="A6" s="78">
        <v>4</v>
      </c>
      <c r="B6" s="19" t="s">
        <v>35</v>
      </c>
      <c r="C6" s="101">
        <v>2403.489</v>
      </c>
      <c r="D6" s="101">
        <v>2196.77</v>
      </c>
      <c r="E6">
        <v>1831045838</v>
      </c>
    </row>
    <row r="7" spans="1:5" x14ac:dyDescent="0.25">
      <c r="A7" s="78">
        <v>5</v>
      </c>
      <c r="B7" s="19" t="s">
        <v>241</v>
      </c>
      <c r="C7" s="101">
        <f>2454.174-141.843</f>
        <v>2312.3310000000001</v>
      </c>
      <c r="D7" s="101" t="s">
        <v>84</v>
      </c>
      <c r="E7" t="s">
        <v>133</v>
      </c>
    </row>
    <row r="8" spans="1:5" x14ac:dyDescent="0.25">
      <c r="A8" s="78">
        <v>6</v>
      </c>
      <c r="B8" s="19" t="s">
        <v>27</v>
      </c>
      <c r="C8" s="101">
        <v>2056.9665500000001</v>
      </c>
      <c r="D8" s="101">
        <v>1748.357</v>
      </c>
      <c r="E8">
        <v>6164072742</v>
      </c>
    </row>
    <row r="9" spans="1:5" x14ac:dyDescent="0.25">
      <c r="A9" s="78">
        <v>7</v>
      </c>
      <c r="B9" s="19" t="s">
        <v>18</v>
      </c>
      <c r="C9" s="101">
        <v>2022.6768999999999</v>
      </c>
      <c r="D9" s="101">
        <v>2016.6768999999999</v>
      </c>
      <c r="E9">
        <v>9102023109</v>
      </c>
    </row>
    <row r="10" spans="1:5" x14ac:dyDescent="0.25">
      <c r="A10" s="78">
        <v>8</v>
      </c>
      <c r="B10" s="19" t="s">
        <v>38</v>
      </c>
      <c r="C10" s="101">
        <v>1937.0170000000001</v>
      </c>
      <c r="D10" s="101">
        <v>1658.306</v>
      </c>
      <c r="E10">
        <v>2130058291</v>
      </c>
    </row>
    <row r="11" spans="1:5" x14ac:dyDescent="0.25">
      <c r="A11" s="78">
        <v>9</v>
      </c>
      <c r="B11" s="19" t="s">
        <v>60</v>
      </c>
      <c r="C11" s="101">
        <v>1860.682</v>
      </c>
      <c r="D11" s="101">
        <v>1395.771</v>
      </c>
      <c r="E11">
        <v>7704784072</v>
      </c>
    </row>
    <row r="12" spans="1:5" x14ac:dyDescent="0.25">
      <c r="A12" s="78">
        <v>10</v>
      </c>
      <c r="B12" s="19" t="s">
        <v>30</v>
      </c>
      <c r="C12" s="101">
        <v>1750.1375700000001</v>
      </c>
      <c r="D12" s="101">
        <v>1744.1701699999999</v>
      </c>
      <c r="E12">
        <v>6671118019</v>
      </c>
    </row>
    <row r="13" spans="1:5" x14ac:dyDescent="0.25">
      <c r="A13" s="78">
        <v>11</v>
      </c>
      <c r="B13" s="19" t="s">
        <v>23</v>
      </c>
      <c r="C13" s="101">
        <v>1494.19</v>
      </c>
      <c r="D13" s="101">
        <v>1328.6869999999999</v>
      </c>
      <c r="E13">
        <v>5321059541</v>
      </c>
    </row>
    <row r="14" spans="1:5" x14ac:dyDescent="0.25">
      <c r="A14" s="78">
        <v>12</v>
      </c>
      <c r="B14" s="19" t="s">
        <v>24</v>
      </c>
      <c r="C14" s="101">
        <v>1463.90049</v>
      </c>
      <c r="D14" s="101" t="s">
        <v>84</v>
      </c>
      <c r="E14">
        <v>5406570716</v>
      </c>
    </row>
    <row r="15" spans="1:5" x14ac:dyDescent="0.25">
      <c r="A15" s="78">
        <v>13</v>
      </c>
      <c r="B15" s="19" t="s">
        <v>39</v>
      </c>
      <c r="C15" s="101">
        <v>1324.299</v>
      </c>
      <c r="D15" s="101">
        <v>1310.904</v>
      </c>
      <c r="E15">
        <v>8601042850</v>
      </c>
    </row>
    <row r="16" spans="1:5" x14ac:dyDescent="0.25">
      <c r="A16" s="78">
        <v>14</v>
      </c>
      <c r="B16" s="19" t="s">
        <v>69</v>
      </c>
      <c r="C16" s="101">
        <v>1258.1379999999999</v>
      </c>
      <c r="D16" s="101">
        <v>243.62899999999999</v>
      </c>
      <c r="E16">
        <v>7716748537</v>
      </c>
    </row>
    <row r="17" spans="1:5" x14ac:dyDescent="0.25">
      <c r="A17" s="78">
        <v>15</v>
      </c>
      <c r="B17" s="19" t="s">
        <v>32</v>
      </c>
      <c r="C17" s="101">
        <v>1179.8399999999999</v>
      </c>
      <c r="D17" s="101">
        <v>1135.3330000000001</v>
      </c>
      <c r="E17">
        <v>2634091033</v>
      </c>
    </row>
    <row r="18" spans="1:5" x14ac:dyDescent="0.25">
      <c r="A18" s="78">
        <v>16</v>
      </c>
      <c r="B18" s="19" t="s">
        <v>184</v>
      </c>
      <c r="C18" s="101">
        <v>1145.4263899999999</v>
      </c>
      <c r="D18" s="101">
        <v>1056.0930000000001</v>
      </c>
      <c r="E18">
        <v>2221171632</v>
      </c>
    </row>
    <row r="19" spans="1:5" x14ac:dyDescent="0.25">
      <c r="A19" s="78">
        <v>17</v>
      </c>
      <c r="B19" s="19" t="s">
        <v>7</v>
      </c>
      <c r="C19" s="101">
        <v>1076.2390330000001</v>
      </c>
      <c r="D19" s="101">
        <v>931.66317900000001</v>
      </c>
      <c r="E19">
        <v>2901204067</v>
      </c>
    </row>
    <row r="20" spans="1:5" x14ac:dyDescent="0.25">
      <c r="A20" s="78">
        <v>18</v>
      </c>
      <c r="B20" s="19" t="s">
        <v>68</v>
      </c>
      <c r="C20" s="101">
        <v>1042.8979999999999</v>
      </c>
      <c r="D20" s="101">
        <v>521.30600000000004</v>
      </c>
      <c r="E20" t="s">
        <v>134</v>
      </c>
    </row>
    <row r="21" spans="1:5" x14ac:dyDescent="0.25">
      <c r="A21" s="78">
        <v>19</v>
      </c>
      <c r="B21" s="19" t="s">
        <v>10</v>
      </c>
      <c r="C21" s="101">
        <v>1015.432</v>
      </c>
      <c r="D21" s="101">
        <v>1013.001</v>
      </c>
      <c r="E21">
        <v>3525251257</v>
      </c>
    </row>
    <row r="22" spans="1:5" x14ac:dyDescent="0.25">
      <c r="A22" s="78">
        <v>20</v>
      </c>
      <c r="B22" s="83" t="s">
        <v>43</v>
      </c>
      <c r="C22" s="101">
        <v>1007.542</v>
      </c>
      <c r="D22" s="101">
        <v>1133.8820000000001</v>
      </c>
      <c r="E22" t="s">
        <v>238</v>
      </c>
    </row>
    <row r="23" spans="1:5" x14ac:dyDescent="0.25">
      <c r="A23" s="78">
        <v>21</v>
      </c>
      <c r="B23" s="19" t="s">
        <v>13</v>
      </c>
      <c r="C23" s="101">
        <v>982.14099999999996</v>
      </c>
      <c r="D23" s="101">
        <v>917.76900000000001</v>
      </c>
      <c r="E23">
        <v>3801990027</v>
      </c>
    </row>
    <row r="24" spans="1:5" x14ac:dyDescent="0.25">
      <c r="A24" s="78">
        <v>22</v>
      </c>
      <c r="B24" s="19" t="s">
        <v>42</v>
      </c>
      <c r="C24" s="101">
        <v>969.24900000000002</v>
      </c>
      <c r="D24" s="101">
        <v>907.02499999999998</v>
      </c>
      <c r="E24" t="s">
        <v>135</v>
      </c>
    </row>
    <row r="25" spans="1:5" x14ac:dyDescent="0.25">
      <c r="A25" s="78">
        <v>23</v>
      </c>
      <c r="B25" s="19" t="s">
        <v>175</v>
      </c>
      <c r="C25" s="101">
        <v>960.84299999999996</v>
      </c>
      <c r="D25" s="101">
        <v>677.66300000000001</v>
      </c>
      <c r="E25">
        <v>3328999318</v>
      </c>
    </row>
    <row r="26" spans="1:5" x14ac:dyDescent="0.25">
      <c r="A26" s="78">
        <v>24</v>
      </c>
      <c r="B26" s="19" t="s">
        <v>174</v>
      </c>
      <c r="C26" s="101">
        <v>937.37099999999998</v>
      </c>
      <c r="D26" s="101">
        <v>740.61099999999999</v>
      </c>
      <c r="E26">
        <v>5038072003</v>
      </c>
    </row>
    <row r="27" spans="1:5" x14ac:dyDescent="0.25">
      <c r="A27" s="78">
        <v>25</v>
      </c>
      <c r="B27" s="19" t="s">
        <v>22</v>
      </c>
      <c r="C27" s="101">
        <v>917.70158600000002</v>
      </c>
      <c r="D27" s="101">
        <v>1017.282252</v>
      </c>
      <c r="E27" t="s">
        <v>138</v>
      </c>
    </row>
    <row r="28" spans="1:5" x14ac:dyDescent="0.25">
      <c r="A28" s="78">
        <v>26</v>
      </c>
      <c r="B28" s="19" t="s">
        <v>14</v>
      </c>
      <c r="C28" s="101">
        <v>810.13986</v>
      </c>
      <c r="D28" s="101">
        <v>806.47900000000004</v>
      </c>
      <c r="E28">
        <v>4101091354</v>
      </c>
    </row>
    <row r="29" spans="1:5" x14ac:dyDescent="0.25">
      <c r="A29" s="78">
        <v>27</v>
      </c>
      <c r="B29" s="19" t="s">
        <v>21</v>
      </c>
      <c r="C29" s="101">
        <v>805.94060000000002</v>
      </c>
      <c r="D29" s="101">
        <v>797.36680000000001</v>
      </c>
      <c r="E29">
        <v>4824047100</v>
      </c>
    </row>
    <row r="30" spans="1:5" x14ac:dyDescent="0.25">
      <c r="A30" s="78">
        <v>28</v>
      </c>
      <c r="B30" s="19" t="s">
        <v>177</v>
      </c>
      <c r="C30" s="101">
        <v>775.87599999999998</v>
      </c>
      <c r="D30" s="101">
        <v>712.47400000000005</v>
      </c>
      <c r="E30">
        <v>3666144160</v>
      </c>
    </row>
    <row r="31" spans="1:5" x14ac:dyDescent="0.25">
      <c r="A31" s="78">
        <v>29</v>
      </c>
      <c r="B31" s="19" t="s">
        <v>83</v>
      </c>
      <c r="C31" s="101">
        <v>737.81100000000004</v>
      </c>
      <c r="D31" s="101">
        <v>358.577</v>
      </c>
      <c r="E31" t="s">
        <v>259</v>
      </c>
    </row>
    <row r="32" spans="1:5" x14ac:dyDescent="0.25">
      <c r="A32" s="78">
        <v>30</v>
      </c>
      <c r="B32" s="19" t="s">
        <v>176</v>
      </c>
      <c r="C32" s="101">
        <v>736.49953338</v>
      </c>
      <c r="D32" s="101">
        <v>51.006999999999998</v>
      </c>
      <c r="E32">
        <v>2464154029</v>
      </c>
    </row>
    <row r="33" spans="1:5" x14ac:dyDescent="0.25">
      <c r="A33" s="78">
        <v>31</v>
      </c>
      <c r="B33" s="19" t="s">
        <v>178</v>
      </c>
      <c r="C33" s="101">
        <v>662.31100000000004</v>
      </c>
      <c r="D33" s="101">
        <v>660.32500000000005</v>
      </c>
      <c r="E33">
        <v>5835073174</v>
      </c>
    </row>
    <row r="34" spans="1:5" x14ac:dyDescent="0.25">
      <c r="A34" s="78">
        <v>32</v>
      </c>
      <c r="B34" s="22" t="s">
        <v>66</v>
      </c>
      <c r="C34" s="101">
        <v>651.22799999999995</v>
      </c>
      <c r="D34" s="101">
        <v>631.61099999999999</v>
      </c>
      <c r="E34">
        <v>4205219217</v>
      </c>
    </row>
    <row r="35" spans="1:5" x14ac:dyDescent="0.25">
      <c r="A35" s="78">
        <v>33</v>
      </c>
      <c r="B35" s="19" t="s">
        <v>41</v>
      </c>
      <c r="C35" s="101">
        <v>624.55087500000002</v>
      </c>
      <c r="D35" s="101">
        <v>615.59366299999999</v>
      </c>
      <c r="E35">
        <v>7604192192</v>
      </c>
    </row>
    <row r="36" spans="1:5" x14ac:dyDescent="0.25">
      <c r="A36" s="78">
        <v>34</v>
      </c>
      <c r="B36" s="19" t="s">
        <v>179</v>
      </c>
      <c r="C36" s="101">
        <v>619.32159000000001</v>
      </c>
      <c r="D36" s="101">
        <v>503.76</v>
      </c>
      <c r="E36">
        <v>6952000911</v>
      </c>
    </row>
    <row r="37" spans="1:5" x14ac:dyDescent="0.25">
      <c r="A37" s="78">
        <v>35</v>
      </c>
      <c r="B37" s="19" t="s">
        <v>8</v>
      </c>
      <c r="C37" s="101">
        <v>611.22299999999996</v>
      </c>
      <c r="D37" s="101">
        <v>641.24699999999996</v>
      </c>
      <c r="E37">
        <v>3015028318</v>
      </c>
    </row>
    <row r="38" spans="1:5" x14ac:dyDescent="0.25">
      <c r="A38" s="78">
        <v>36</v>
      </c>
      <c r="B38" s="19" t="s">
        <v>45</v>
      </c>
      <c r="C38" s="101">
        <v>564.13800000000003</v>
      </c>
      <c r="D38" s="101">
        <v>192.81800000000001</v>
      </c>
      <c r="E38">
        <v>5407973316</v>
      </c>
    </row>
    <row r="39" spans="1:5" x14ac:dyDescent="0.25">
      <c r="A39" s="78">
        <v>37</v>
      </c>
      <c r="B39" s="19" t="s">
        <v>235</v>
      </c>
      <c r="C39" s="101">
        <v>562.73800000000006</v>
      </c>
      <c r="D39" s="101">
        <v>409.87</v>
      </c>
      <c r="E39" t="s">
        <v>236</v>
      </c>
    </row>
    <row r="40" spans="1:5" x14ac:dyDescent="0.25">
      <c r="A40" s="78">
        <v>38</v>
      </c>
      <c r="B40" s="19" t="s">
        <v>180</v>
      </c>
      <c r="C40" s="101">
        <v>526.98198400000001</v>
      </c>
      <c r="D40" s="101">
        <v>673.55499999999995</v>
      </c>
      <c r="E40">
        <v>3728015495</v>
      </c>
    </row>
    <row r="41" spans="1:5" x14ac:dyDescent="0.25">
      <c r="A41" s="78">
        <v>39</v>
      </c>
      <c r="B41" s="19" t="s">
        <v>181</v>
      </c>
      <c r="C41" s="101">
        <v>478.43099999999998</v>
      </c>
      <c r="D41" s="101">
        <v>474.904</v>
      </c>
      <c r="E41">
        <v>6450939546</v>
      </c>
    </row>
    <row r="42" spans="1:5" x14ac:dyDescent="0.25">
      <c r="A42" s="78">
        <v>40</v>
      </c>
      <c r="B42" s="19" t="s">
        <v>59</v>
      </c>
      <c r="C42" s="101">
        <v>467.77</v>
      </c>
      <c r="D42" s="101">
        <v>262.661</v>
      </c>
      <c r="E42" t="s">
        <v>232</v>
      </c>
    </row>
    <row r="43" spans="1:5" x14ac:dyDescent="0.25">
      <c r="A43" s="78">
        <v>41</v>
      </c>
      <c r="B43" s="19" t="s">
        <v>182</v>
      </c>
      <c r="C43" s="101">
        <v>399.99400000000003</v>
      </c>
      <c r="D43" s="101">
        <v>396.48899999999998</v>
      </c>
      <c r="E43">
        <v>411018879</v>
      </c>
    </row>
    <row r="44" spans="1:5" x14ac:dyDescent="0.25">
      <c r="A44" s="78">
        <v>42</v>
      </c>
      <c r="B44" s="19" t="s">
        <v>56</v>
      </c>
      <c r="C44" s="101">
        <v>397.2</v>
      </c>
      <c r="D44" s="101">
        <v>229.8</v>
      </c>
      <c r="E44">
        <v>7730634468</v>
      </c>
    </row>
    <row r="45" spans="1:5" x14ac:dyDescent="0.25">
      <c r="A45" s="78">
        <v>43</v>
      </c>
      <c r="B45" s="19" t="s">
        <v>62</v>
      </c>
      <c r="C45" s="101">
        <v>322.61099999999999</v>
      </c>
      <c r="D45" s="101">
        <v>197.00800000000001</v>
      </c>
      <c r="E45">
        <v>7838492459</v>
      </c>
    </row>
    <row r="46" spans="1:5" x14ac:dyDescent="0.25">
      <c r="A46" s="78">
        <v>44</v>
      </c>
      <c r="B46" s="19" t="s">
        <v>220</v>
      </c>
      <c r="C46" s="101">
        <v>285.07499999999999</v>
      </c>
      <c r="D46" s="101">
        <v>135.506</v>
      </c>
      <c r="E46">
        <v>5501246928</v>
      </c>
    </row>
    <row r="47" spans="1:5" x14ac:dyDescent="0.25">
      <c r="A47" s="78">
        <v>45</v>
      </c>
      <c r="B47" s="19" t="s">
        <v>40</v>
      </c>
      <c r="C47" s="101">
        <v>238.76</v>
      </c>
      <c r="D47" s="101">
        <v>240.381</v>
      </c>
      <c r="E47">
        <v>1435296482</v>
      </c>
    </row>
    <row r="48" spans="1:5" x14ac:dyDescent="0.25">
      <c r="A48" s="78">
        <v>46</v>
      </c>
      <c r="B48" s="19" t="s">
        <v>246</v>
      </c>
      <c r="C48" s="101">
        <v>224.065</v>
      </c>
      <c r="D48" s="101">
        <v>168.86099999999999</v>
      </c>
      <c r="E48" t="s">
        <v>137</v>
      </c>
    </row>
    <row r="49" spans="1:5" x14ac:dyDescent="0.25">
      <c r="A49" s="78">
        <v>47</v>
      </c>
      <c r="B49" s="89" t="s">
        <v>228</v>
      </c>
      <c r="C49" s="101">
        <v>200.066</v>
      </c>
      <c r="D49" s="101">
        <v>114.79300000000001</v>
      </c>
      <c r="E49" t="s">
        <v>229</v>
      </c>
    </row>
    <row r="50" spans="1:5" x14ac:dyDescent="0.25">
      <c r="A50" s="78">
        <v>48</v>
      </c>
      <c r="B50" s="22" t="s">
        <v>48</v>
      </c>
      <c r="C50" s="101">
        <v>190.43</v>
      </c>
      <c r="D50" s="101">
        <v>78.402000000000001</v>
      </c>
      <c r="E50">
        <v>7733812126</v>
      </c>
    </row>
    <row r="51" spans="1:5" x14ac:dyDescent="0.25">
      <c r="A51" s="78">
        <v>49</v>
      </c>
      <c r="B51" s="19" t="s">
        <v>64</v>
      </c>
      <c r="C51" s="101">
        <v>177.52099999999999</v>
      </c>
      <c r="D51" s="101">
        <v>321.334</v>
      </c>
      <c r="E51">
        <v>5260271530</v>
      </c>
    </row>
    <row r="52" spans="1:5" x14ac:dyDescent="0.25">
      <c r="A52" s="78">
        <v>50</v>
      </c>
      <c r="B52" s="19" t="s">
        <v>61</v>
      </c>
      <c r="C52" s="101">
        <v>165.40600000000001</v>
      </c>
      <c r="D52" s="101">
        <v>173.74799999999999</v>
      </c>
      <c r="E52">
        <v>7705974076</v>
      </c>
    </row>
    <row r="53" spans="1:5" x14ac:dyDescent="0.25">
      <c r="A53" s="78">
        <v>51</v>
      </c>
      <c r="B53" s="19" t="s">
        <v>234</v>
      </c>
      <c r="C53" s="101">
        <v>140.84100000000001</v>
      </c>
      <c r="D53" s="101">
        <v>81.015000000000001</v>
      </c>
      <c r="E53" t="s">
        <v>237</v>
      </c>
    </row>
    <row r="54" spans="1:5" x14ac:dyDescent="0.25">
      <c r="A54" s="78">
        <v>52</v>
      </c>
      <c r="B54" s="89" t="s">
        <v>55</v>
      </c>
      <c r="C54" s="101">
        <v>108</v>
      </c>
      <c r="D54" s="101">
        <v>80</v>
      </c>
      <c r="E54">
        <v>5260355389</v>
      </c>
    </row>
    <row r="55" spans="1:5" x14ac:dyDescent="0.25">
      <c r="A55" s="78">
        <v>53</v>
      </c>
      <c r="B55" s="19" t="s">
        <v>47</v>
      </c>
      <c r="C55" s="101">
        <v>101.47499999999999</v>
      </c>
      <c r="D55" s="101">
        <v>4.0999999999999996</v>
      </c>
      <c r="E55">
        <v>5407487242</v>
      </c>
    </row>
    <row r="56" spans="1:5" x14ac:dyDescent="0.25">
      <c r="A56" s="78">
        <v>54</v>
      </c>
      <c r="B56" s="19" t="s">
        <v>57</v>
      </c>
      <c r="C56" s="101">
        <v>98.128</v>
      </c>
      <c r="D56" s="101">
        <v>12.108000000000001</v>
      </c>
      <c r="E56">
        <v>1659182700</v>
      </c>
    </row>
    <row r="57" spans="1:5" x14ac:dyDescent="0.25">
      <c r="A57" s="78">
        <v>55</v>
      </c>
      <c r="B57" s="19" t="s">
        <v>67</v>
      </c>
      <c r="C57" s="101">
        <v>86.224000000000004</v>
      </c>
      <c r="D57" s="101">
        <v>83.204999999999998</v>
      </c>
      <c r="E57">
        <v>1831178411</v>
      </c>
    </row>
    <row r="58" spans="1:5" x14ac:dyDescent="0.25">
      <c r="A58" s="78">
        <v>56</v>
      </c>
      <c r="B58" s="19" t="s">
        <v>33</v>
      </c>
      <c r="C58" s="101">
        <v>74.918700000000001</v>
      </c>
      <c r="D58" s="101">
        <v>73.918700000000001</v>
      </c>
      <c r="E58">
        <v>6154035727</v>
      </c>
    </row>
    <row r="59" spans="1:5" x14ac:dyDescent="0.25">
      <c r="A59" s="78">
        <v>57</v>
      </c>
      <c r="B59" s="19" t="s">
        <v>51</v>
      </c>
      <c r="C59" s="101">
        <v>56.167000000000002</v>
      </c>
      <c r="D59" s="101">
        <v>13.351000000000001</v>
      </c>
      <c r="E59">
        <v>7704493556</v>
      </c>
    </row>
    <row r="60" spans="1:5" x14ac:dyDescent="0.25">
      <c r="A60" s="78">
        <v>58</v>
      </c>
      <c r="B60" s="19" t="s">
        <v>50</v>
      </c>
      <c r="C60" s="101">
        <v>48.872999999999998</v>
      </c>
      <c r="D60" s="101">
        <v>28.169</v>
      </c>
      <c r="E60">
        <v>2465260220</v>
      </c>
    </row>
    <row r="61" spans="1:5" x14ac:dyDescent="0.25">
      <c r="A61" s="78">
        <v>59</v>
      </c>
      <c r="B61" s="19" t="s">
        <v>183</v>
      </c>
      <c r="C61" s="101">
        <v>31.295999999999999</v>
      </c>
      <c r="D61" s="101">
        <v>30.376000000000001</v>
      </c>
      <c r="E61">
        <v>1824002590</v>
      </c>
    </row>
    <row r="62" spans="1:5" x14ac:dyDescent="0.25">
      <c r="A62" s="78">
        <v>60</v>
      </c>
      <c r="B62" s="19" t="s">
        <v>230</v>
      </c>
      <c r="C62" s="101">
        <v>20.739000000000001</v>
      </c>
      <c r="D62" s="101">
        <v>9.7490000000000006</v>
      </c>
      <c r="E62" t="s">
        <v>231</v>
      </c>
    </row>
    <row r="63" spans="1:5" x14ac:dyDescent="0.25">
      <c r="A63" s="78">
        <v>61</v>
      </c>
      <c r="B63" s="83" t="s">
        <v>239</v>
      </c>
      <c r="C63" s="101">
        <v>2.948</v>
      </c>
      <c r="D63" s="101">
        <v>1.9239999999999999</v>
      </c>
      <c r="E63" t="s">
        <v>240</v>
      </c>
    </row>
    <row r="64" spans="1:5" x14ac:dyDescent="0.25">
      <c r="B64" t="s">
        <v>242</v>
      </c>
    </row>
  </sheetData>
  <autoFilter ref="A2:G2" xr:uid="{9EE4237A-C266-45AE-B76A-37C005514D8B}">
    <sortState xmlns:xlrd2="http://schemas.microsoft.com/office/spreadsheetml/2017/richdata2" ref="A3:G65">
      <sortCondition descending="1" ref="C2"/>
    </sortState>
  </autoFilter>
  <sortState xmlns:xlrd2="http://schemas.microsoft.com/office/spreadsheetml/2017/richdata2" ref="A3:D38">
    <sortCondition descending="1" ref="C3:C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F079-F49B-4476-A326-7CD9B74924AE}">
  <sheetPr codeName="Лист4"/>
  <dimension ref="A1:X68"/>
  <sheetViews>
    <sheetView topLeftCell="A22" workbookViewId="0">
      <selection activeCell="A41" sqref="A41:XFD41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75</v>
      </c>
    </row>
    <row r="2" spans="1:24" s="6" customFormat="1" ht="67.5" x14ac:dyDescent="0.25">
      <c r="A2" s="1" t="s">
        <v>73</v>
      </c>
      <c r="B2" s="2" t="s">
        <v>0</v>
      </c>
      <c r="C2" s="1" t="s">
        <v>74</v>
      </c>
      <c r="D2" s="1" t="s">
        <v>71</v>
      </c>
      <c r="E2" s="3" t="s">
        <v>72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 t="e">
        <f>VLOOKUP(B3,#REF!,20,FALSE)/1000</f>
        <v>#REF!</v>
      </c>
      <c r="D3" s="11" t="e">
        <f>VLOOKUP(B3,#REF!,18,FALSE)/1000</f>
        <v>#REF!</v>
      </c>
      <c r="E3" s="13" t="e">
        <f t="shared" ref="E3:E21" si="0">C3/D3-1</f>
        <v>#REF!</v>
      </c>
    </row>
    <row r="4" spans="1:24" x14ac:dyDescent="0.25">
      <c r="A4">
        <v>2</v>
      </c>
      <c r="B4" t="s">
        <v>6</v>
      </c>
      <c r="C4" s="11" t="e">
        <f>VLOOKUP(B4,#REF!,20,FALSE)/1000</f>
        <v>#REF!</v>
      </c>
      <c r="D4" s="11" t="e">
        <f>VLOOKUP(B4,#REF!,18,FALSE)/1000</f>
        <v>#REF!</v>
      </c>
      <c r="E4" s="13" t="e">
        <f t="shared" si="0"/>
        <v>#REF!</v>
      </c>
    </row>
    <row r="5" spans="1:24" x14ac:dyDescent="0.25">
      <c r="A5">
        <v>3</v>
      </c>
      <c r="B5" t="s">
        <v>7</v>
      </c>
      <c r="C5" s="11" t="e">
        <f>VLOOKUP(B5,#REF!,20,FALSE)/1000</f>
        <v>#REF!</v>
      </c>
      <c r="D5" s="11" t="e">
        <f>VLOOKUP(B5,#REF!,18,FALSE)/1000</f>
        <v>#REF!</v>
      </c>
      <c r="E5" s="13" t="e">
        <f t="shared" si="0"/>
        <v>#REF!</v>
      </c>
    </row>
    <row r="6" spans="1:24" x14ac:dyDescent="0.25">
      <c r="A6">
        <v>4</v>
      </c>
      <c r="B6" t="s">
        <v>8</v>
      </c>
      <c r="C6" s="11" t="e">
        <f>VLOOKUP(B6,#REF!,20,FALSE)/1000</f>
        <v>#REF!</v>
      </c>
      <c r="D6" s="11" t="e">
        <f>VLOOKUP(B6,#REF!,18,FALSE)/1000</f>
        <v>#REF!</v>
      </c>
      <c r="E6" s="13" t="e">
        <f t="shared" si="0"/>
        <v>#REF!</v>
      </c>
    </row>
    <row r="7" spans="1:24" x14ac:dyDescent="0.25">
      <c r="A7">
        <v>5</v>
      </c>
      <c r="B7" t="s">
        <v>9</v>
      </c>
      <c r="C7" s="11" t="e">
        <f>VLOOKUP(B7,#REF!,20,FALSE)/1000</f>
        <v>#REF!</v>
      </c>
      <c r="D7" s="11" t="e">
        <f>VLOOKUP(B7,#REF!,18,FALSE)/1000</f>
        <v>#REF!</v>
      </c>
      <c r="E7" s="13" t="e">
        <f t="shared" si="0"/>
        <v>#REF!</v>
      </c>
    </row>
    <row r="8" spans="1:24" x14ac:dyDescent="0.25">
      <c r="A8">
        <v>6</v>
      </c>
      <c r="B8" t="s">
        <v>10</v>
      </c>
      <c r="C8" s="11" t="e">
        <f>VLOOKUP(B8,#REF!,20,FALSE)/1000</f>
        <v>#REF!</v>
      </c>
      <c r="D8" s="11" t="e">
        <f>VLOOKUP(B8,#REF!,18,FALSE)/1000</f>
        <v>#REF!</v>
      </c>
      <c r="E8" s="13" t="e">
        <f t="shared" si="0"/>
        <v>#REF!</v>
      </c>
    </row>
    <row r="9" spans="1:24" x14ac:dyDescent="0.25">
      <c r="A9">
        <v>7</v>
      </c>
      <c r="B9" t="s">
        <v>11</v>
      </c>
      <c r="C9" s="11" t="e">
        <f>VLOOKUP(B9,#REF!,20,FALSE)/1000</f>
        <v>#REF!</v>
      </c>
      <c r="D9" s="11" t="e">
        <f>VLOOKUP(B9,#REF!,18,FALSE)/1000</f>
        <v>#REF!</v>
      </c>
      <c r="E9" s="13" t="e">
        <f t="shared" si="0"/>
        <v>#REF!</v>
      </c>
    </row>
    <row r="10" spans="1:24" x14ac:dyDescent="0.25">
      <c r="A10">
        <v>8</v>
      </c>
      <c r="B10" t="s">
        <v>12</v>
      </c>
      <c r="C10" s="11" t="e">
        <f>VLOOKUP(B10,#REF!,20,FALSE)/1000</f>
        <v>#REF!</v>
      </c>
      <c r="D10" s="11" t="e">
        <f>VLOOKUP(B10,#REF!,18,FALSE)/1000</f>
        <v>#REF!</v>
      </c>
      <c r="E10" s="13" t="e">
        <f t="shared" si="0"/>
        <v>#REF!</v>
      </c>
    </row>
    <row r="11" spans="1:24" x14ac:dyDescent="0.25">
      <c r="A11">
        <v>9</v>
      </c>
      <c r="B11" t="s">
        <v>13</v>
      </c>
      <c r="C11" s="11" t="e">
        <f>VLOOKUP(B11,#REF!,20,FALSE)/1000</f>
        <v>#REF!</v>
      </c>
      <c r="D11" s="11" t="e">
        <f>VLOOKUP(B11,#REF!,18,FALSE)/1000</f>
        <v>#REF!</v>
      </c>
      <c r="E11" s="13" t="e">
        <f t="shared" si="0"/>
        <v>#REF!</v>
      </c>
    </row>
    <row r="12" spans="1:24" x14ac:dyDescent="0.25">
      <c r="A12">
        <v>10</v>
      </c>
      <c r="B12" t="s">
        <v>14</v>
      </c>
      <c r="C12" s="11" t="e">
        <f>VLOOKUP(B12,#REF!,20,FALSE)/1000</f>
        <v>#REF!</v>
      </c>
      <c r="D12" s="11" t="e">
        <f>VLOOKUP(B12,#REF!,18,FALSE)/1000</f>
        <v>#REF!</v>
      </c>
      <c r="E12" s="13" t="e">
        <f t="shared" si="0"/>
        <v>#REF!</v>
      </c>
    </row>
    <row r="13" spans="1:24" x14ac:dyDescent="0.25">
      <c r="A13">
        <v>11</v>
      </c>
      <c r="B13" t="s">
        <v>15</v>
      </c>
      <c r="C13" s="11" t="e">
        <f>VLOOKUP(B13,#REF!,20,FALSE)/1000</f>
        <v>#REF!</v>
      </c>
      <c r="D13" s="11" t="e">
        <f>VLOOKUP(B13,#REF!,18,FALSE)/1000</f>
        <v>#REF!</v>
      </c>
      <c r="E13" s="13" t="e">
        <f t="shared" si="0"/>
        <v>#REF!</v>
      </c>
    </row>
    <row r="14" spans="1:24" x14ac:dyDescent="0.25">
      <c r="A14">
        <v>12</v>
      </c>
      <c r="B14" t="s">
        <v>16</v>
      </c>
      <c r="C14" s="11" t="e">
        <f>VLOOKUP(B14,#REF!,20,FALSE)/1000</f>
        <v>#REF!</v>
      </c>
      <c r="D14" s="11" t="e">
        <f>VLOOKUP(B14,#REF!,18,FALSE)/1000</f>
        <v>#REF!</v>
      </c>
      <c r="E14" s="13" t="e">
        <f t="shared" si="0"/>
        <v>#REF!</v>
      </c>
    </row>
    <row r="15" spans="1:24" x14ac:dyDescent="0.25">
      <c r="A15">
        <v>13</v>
      </c>
      <c r="B15" t="s">
        <v>17</v>
      </c>
      <c r="C15" s="11" t="e">
        <f>VLOOKUP(B15,#REF!,20,FALSE)/1000</f>
        <v>#REF!</v>
      </c>
      <c r="D15" s="11" t="e">
        <f>VLOOKUP(B15,#REF!,18,FALSE)/1000</f>
        <v>#REF!</v>
      </c>
      <c r="E15" s="13" t="e">
        <f t="shared" si="0"/>
        <v>#REF!</v>
      </c>
    </row>
    <row r="16" spans="1:24" x14ac:dyDescent="0.25">
      <c r="A16">
        <v>14</v>
      </c>
      <c r="B16" t="s">
        <v>18</v>
      </c>
      <c r="C16" s="11" t="e">
        <f>VLOOKUP(B16,#REF!,20,FALSE)/1000</f>
        <v>#REF!</v>
      </c>
      <c r="D16" s="11" t="e">
        <f>VLOOKUP(B16,#REF!,18,FALSE)/1000</f>
        <v>#REF!</v>
      </c>
      <c r="E16" s="13" t="e">
        <f t="shared" si="0"/>
        <v>#REF!</v>
      </c>
    </row>
    <row r="17" spans="1:5" x14ac:dyDescent="0.25">
      <c r="A17">
        <v>15</v>
      </c>
      <c r="B17" t="s">
        <v>19</v>
      </c>
      <c r="C17" s="11" t="e">
        <f>VLOOKUP(B17,#REF!,20,FALSE)/1000</f>
        <v>#REF!</v>
      </c>
      <c r="D17" s="11" t="e">
        <f>VLOOKUP(B17,#REF!,18,FALSE)/1000</f>
        <v>#REF!</v>
      </c>
      <c r="E17" s="13" t="e">
        <f t="shared" si="0"/>
        <v>#REF!</v>
      </c>
    </row>
    <row r="18" spans="1:5" x14ac:dyDescent="0.25">
      <c r="A18">
        <v>16</v>
      </c>
      <c r="B18" t="s">
        <v>20</v>
      </c>
      <c r="C18" s="11" t="e">
        <f>VLOOKUP(B18,#REF!,20,FALSE)/1000</f>
        <v>#REF!</v>
      </c>
      <c r="D18" s="11" t="e">
        <f>VLOOKUP(B18,#REF!,18,FALSE)/1000</f>
        <v>#REF!</v>
      </c>
      <c r="E18" s="13" t="e">
        <f t="shared" si="0"/>
        <v>#REF!</v>
      </c>
    </row>
    <row r="19" spans="1:5" x14ac:dyDescent="0.25">
      <c r="A19">
        <v>17</v>
      </c>
      <c r="B19" t="s">
        <v>21</v>
      </c>
      <c r="C19" s="11" t="e">
        <f>VLOOKUP(B19,#REF!,20,FALSE)/1000</f>
        <v>#REF!</v>
      </c>
      <c r="D19" s="11" t="e">
        <f>VLOOKUP(B19,#REF!,18,FALSE)/1000</f>
        <v>#REF!</v>
      </c>
      <c r="E19" s="13" t="e">
        <f t="shared" si="0"/>
        <v>#REF!</v>
      </c>
    </row>
    <row r="20" spans="1:5" x14ac:dyDescent="0.25">
      <c r="A20">
        <v>18</v>
      </c>
      <c r="B20" t="s">
        <v>22</v>
      </c>
      <c r="C20" s="11" t="e">
        <f>VLOOKUP(B20,#REF!,20,FALSE)/1000</f>
        <v>#REF!</v>
      </c>
      <c r="D20" s="11" t="e">
        <f>VLOOKUP(B20,#REF!,18,FALSE)/1000</f>
        <v>#REF!</v>
      </c>
      <c r="E20" s="13" t="e">
        <f t="shared" si="0"/>
        <v>#REF!</v>
      </c>
    </row>
    <row r="21" spans="1:5" x14ac:dyDescent="0.25">
      <c r="A21">
        <v>19</v>
      </c>
      <c r="B21" t="s">
        <v>23</v>
      </c>
      <c r="C21" s="11" t="e">
        <f>VLOOKUP(B21,#REF!,20,FALSE)/1000</f>
        <v>#REF!</v>
      </c>
      <c r="D21" s="11" t="e">
        <f>VLOOKUP(B21,#REF!,18,FALSE)/1000</f>
        <v>#REF!</v>
      </c>
      <c r="E21" s="13" t="e">
        <f t="shared" si="0"/>
        <v>#REF!</v>
      </c>
    </row>
    <row r="22" spans="1:5" x14ac:dyDescent="0.25">
      <c r="A22">
        <v>20</v>
      </c>
      <c r="B22" t="s">
        <v>24</v>
      </c>
    </row>
    <row r="23" spans="1:5" x14ac:dyDescent="0.25">
      <c r="A23">
        <v>21</v>
      </c>
      <c r="B23" t="s">
        <v>25</v>
      </c>
      <c r="C23" s="11" t="e">
        <f>VLOOKUP(B23,#REF!,20,FALSE)/1000</f>
        <v>#REF!</v>
      </c>
      <c r="D23" s="11" t="e">
        <f>VLOOKUP(B23,#REF!,18,FALSE)/1000</f>
        <v>#REF!</v>
      </c>
      <c r="E23" s="13" t="e">
        <f t="shared" ref="E23:E66" si="1">C23/D23-1</f>
        <v>#REF!</v>
      </c>
    </row>
    <row r="24" spans="1:5" x14ac:dyDescent="0.25">
      <c r="A24">
        <v>22</v>
      </c>
      <c r="B24" t="s">
        <v>26</v>
      </c>
      <c r="C24" s="11" t="e">
        <f>VLOOKUP(B24,#REF!,20,FALSE)/1000</f>
        <v>#REF!</v>
      </c>
      <c r="D24" s="11" t="e">
        <f>VLOOKUP(B24,#REF!,18,FALSE)/1000</f>
        <v>#REF!</v>
      </c>
      <c r="E24" s="13" t="e">
        <f t="shared" si="1"/>
        <v>#REF!</v>
      </c>
    </row>
    <row r="25" spans="1:5" x14ac:dyDescent="0.25">
      <c r="A25">
        <v>23</v>
      </c>
      <c r="B25" t="s">
        <v>27</v>
      </c>
      <c r="C25" s="11" t="e">
        <f>VLOOKUP(B25,#REF!,20,FALSE)/1000</f>
        <v>#REF!</v>
      </c>
      <c r="D25" s="11" t="e">
        <f>VLOOKUP(B25,#REF!,18,FALSE)/1000</f>
        <v>#REF!</v>
      </c>
      <c r="E25" s="13" t="e">
        <f t="shared" si="1"/>
        <v>#REF!</v>
      </c>
    </row>
    <row r="26" spans="1:5" x14ac:dyDescent="0.25">
      <c r="A26">
        <v>24</v>
      </c>
      <c r="B26" t="s">
        <v>28</v>
      </c>
      <c r="C26" s="11" t="e">
        <f>VLOOKUP(B26,#REF!,20,FALSE)/1000</f>
        <v>#REF!</v>
      </c>
      <c r="D26" s="11" t="e">
        <f>VLOOKUP(B26,#REF!,18,FALSE)/1000</f>
        <v>#REF!</v>
      </c>
      <c r="E26" s="13" t="e">
        <f t="shared" si="1"/>
        <v>#REF!</v>
      </c>
    </row>
    <row r="27" spans="1:5" x14ac:dyDescent="0.25">
      <c r="A27">
        <v>25</v>
      </c>
      <c r="B27" t="s">
        <v>29</v>
      </c>
      <c r="C27" s="11" t="e">
        <f>VLOOKUP(B27,#REF!,20,FALSE)/1000</f>
        <v>#REF!</v>
      </c>
      <c r="D27" s="11" t="e">
        <f>VLOOKUP(B27,#REF!,18,FALSE)/1000</f>
        <v>#REF!</v>
      </c>
      <c r="E27" s="13" t="e">
        <f t="shared" si="1"/>
        <v>#REF!</v>
      </c>
    </row>
    <row r="28" spans="1:5" x14ac:dyDescent="0.25">
      <c r="A28">
        <v>26</v>
      </c>
      <c r="B28" t="s">
        <v>30</v>
      </c>
      <c r="C28" s="11" t="e">
        <f>VLOOKUP(B28,#REF!,20,FALSE)/1000</f>
        <v>#REF!</v>
      </c>
      <c r="D28" s="11" t="e">
        <f>VLOOKUP(B28,#REF!,18,FALSE)/1000</f>
        <v>#REF!</v>
      </c>
      <c r="E28" s="13" t="e">
        <f t="shared" si="1"/>
        <v>#REF!</v>
      </c>
    </row>
    <row r="29" spans="1:5" x14ac:dyDescent="0.25">
      <c r="A29">
        <v>27</v>
      </c>
      <c r="B29" t="s">
        <v>31</v>
      </c>
      <c r="C29" s="11" t="e">
        <f>VLOOKUP(B29,#REF!,20,FALSE)/1000</f>
        <v>#REF!</v>
      </c>
      <c r="D29" s="11" t="e">
        <f>VLOOKUP(B29,#REF!,18,FALSE)/1000</f>
        <v>#REF!</v>
      </c>
      <c r="E29" s="13" t="e">
        <f t="shared" si="1"/>
        <v>#REF!</v>
      </c>
    </row>
    <row r="30" spans="1:5" x14ac:dyDescent="0.25">
      <c r="A30">
        <v>28</v>
      </c>
      <c r="B30" t="s">
        <v>32</v>
      </c>
      <c r="C30" s="11" t="e">
        <f>VLOOKUP(B30,#REF!,20,FALSE)/1000</f>
        <v>#REF!</v>
      </c>
      <c r="D30" s="11" t="e">
        <f>VLOOKUP(B30,#REF!,18,FALSE)/1000</f>
        <v>#REF!</v>
      </c>
      <c r="E30" s="13" t="e">
        <f t="shared" si="1"/>
        <v>#REF!</v>
      </c>
    </row>
    <row r="31" spans="1:5" x14ac:dyDescent="0.25">
      <c r="A31">
        <v>29</v>
      </c>
      <c r="B31" t="s">
        <v>33</v>
      </c>
      <c r="C31" s="11" t="e">
        <f>VLOOKUP(B31,#REF!,20,FALSE)/1000</f>
        <v>#REF!</v>
      </c>
      <c r="D31" s="11" t="e">
        <f>VLOOKUP(B31,#REF!,18,FALSE)/1000</f>
        <v>#REF!</v>
      </c>
      <c r="E31" s="13" t="e">
        <f t="shared" si="1"/>
        <v>#REF!</v>
      </c>
    </row>
    <row r="32" spans="1:5" x14ac:dyDescent="0.25">
      <c r="A32">
        <v>30</v>
      </c>
      <c r="B32" t="s">
        <v>34</v>
      </c>
      <c r="C32" s="11" t="e">
        <f>VLOOKUP(B32,#REF!,20,FALSE)/1000</f>
        <v>#REF!</v>
      </c>
      <c r="D32" s="11" t="e">
        <f>VLOOKUP(B32,#REF!,18,FALSE)/1000</f>
        <v>#REF!</v>
      </c>
      <c r="E32" s="13" t="e">
        <f t="shared" si="1"/>
        <v>#REF!</v>
      </c>
    </row>
    <row r="33" spans="1:5" x14ac:dyDescent="0.25">
      <c r="A33">
        <v>31</v>
      </c>
      <c r="B33" t="s">
        <v>35</v>
      </c>
      <c r="C33" s="11" t="e">
        <f>VLOOKUP(B33,#REF!,20,FALSE)/1000</f>
        <v>#REF!</v>
      </c>
      <c r="D33" s="11" t="e">
        <f>VLOOKUP(B33,#REF!,18,FALSE)/1000</f>
        <v>#REF!</v>
      </c>
      <c r="E33" s="13" t="e">
        <f t="shared" si="1"/>
        <v>#REF!</v>
      </c>
    </row>
    <row r="34" spans="1:5" x14ac:dyDescent="0.25">
      <c r="A34">
        <v>32</v>
      </c>
      <c r="B34" t="s">
        <v>36</v>
      </c>
      <c r="C34" s="11" t="e">
        <f>VLOOKUP(B34,#REF!,20,FALSE)/1000</f>
        <v>#REF!</v>
      </c>
      <c r="D34" s="11" t="e">
        <f>VLOOKUP(B34,#REF!,18,FALSE)/1000</f>
        <v>#REF!</v>
      </c>
      <c r="E34" s="13" t="e">
        <f t="shared" si="1"/>
        <v>#REF!</v>
      </c>
    </row>
    <row r="35" spans="1:5" x14ac:dyDescent="0.25">
      <c r="A35">
        <v>33</v>
      </c>
      <c r="B35" t="s">
        <v>37</v>
      </c>
      <c r="C35" s="11" t="e">
        <f>VLOOKUP(B35,#REF!,20,FALSE)/1000</f>
        <v>#REF!</v>
      </c>
      <c r="D35" s="11" t="e">
        <f>VLOOKUP(B35,#REF!,18,FALSE)/1000</f>
        <v>#REF!</v>
      </c>
      <c r="E35" s="13" t="e">
        <f t="shared" si="1"/>
        <v>#REF!</v>
      </c>
    </row>
    <row r="36" spans="1:5" x14ac:dyDescent="0.25">
      <c r="A36">
        <v>34</v>
      </c>
      <c r="B36" t="s">
        <v>38</v>
      </c>
      <c r="C36" s="11" t="e">
        <f>VLOOKUP(B36,#REF!,20,FALSE)/1000</f>
        <v>#REF!</v>
      </c>
      <c r="D36" s="11" t="e">
        <f>VLOOKUP(B36,#REF!,18,FALSE)/1000</f>
        <v>#REF!</v>
      </c>
      <c r="E36" s="13" t="e">
        <f t="shared" si="1"/>
        <v>#REF!</v>
      </c>
    </row>
    <row r="37" spans="1:5" x14ac:dyDescent="0.25">
      <c r="A37">
        <v>35</v>
      </c>
      <c r="B37" t="s">
        <v>39</v>
      </c>
      <c r="C37" s="11" t="e">
        <f>VLOOKUP(B37,#REF!,20,FALSE)/1000</f>
        <v>#REF!</v>
      </c>
      <c r="D37" s="11" t="e">
        <f>VLOOKUP(B37,#REF!,18,FALSE)/1000</f>
        <v>#REF!</v>
      </c>
      <c r="E37" s="13" t="e">
        <f t="shared" si="1"/>
        <v>#REF!</v>
      </c>
    </row>
    <row r="38" spans="1:5" x14ac:dyDescent="0.25">
      <c r="A38">
        <v>36</v>
      </c>
      <c r="B38" t="s">
        <v>40</v>
      </c>
      <c r="C38" s="11" t="e">
        <f>VLOOKUP(B38,#REF!,20,FALSE)/1000</f>
        <v>#REF!</v>
      </c>
      <c r="D38" s="11" t="e">
        <f>VLOOKUP(B38,#REF!,18,FALSE)/1000</f>
        <v>#REF!</v>
      </c>
      <c r="E38" s="13" t="e">
        <f t="shared" si="1"/>
        <v>#REF!</v>
      </c>
    </row>
    <row r="39" spans="1:5" x14ac:dyDescent="0.25">
      <c r="A39">
        <v>37</v>
      </c>
      <c r="B39" t="s">
        <v>41</v>
      </c>
      <c r="C39" s="11" t="e">
        <f>VLOOKUP(B39,#REF!,20,FALSE)/1000</f>
        <v>#REF!</v>
      </c>
      <c r="D39" s="11" t="e">
        <f>VLOOKUP(B39,#REF!,18,FALSE)/1000</f>
        <v>#REF!</v>
      </c>
      <c r="E39" s="13" t="e">
        <f t="shared" si="1"/>
        <v>#REF!</v>
      </c>
    </row>
    <row r="40" spans="1:5" x14ac:dyDescent="0.25">
      <c r="A40">
        <v>38</v>
      </c>
      <c r="B40" t="s">
        <v>42</v>
      </c>
      <c r="C40" s="11">
        <v>5227.7790000000005</v>
      </c>
      <c r="D40" s="11">
        <v>4378.2190000000001</v>
      </c>
      <c r="E40" s="13">
        <f t="shared" si="1"/>
        <v>0.19404237202387553</v>
      </c>
    </row>
    <row r="41" spans="1:5" x14ac:dyDescent="0.25">
      <c r="A41">
        <v>40</v>
      </c>
      <c r="B41" t="s">
        <v>44</v>
      </c>
      <c r="C41" s="11">
        <v>240.15</v>
      </c>
      <c r="D41" s="11">
        <v>109.4</v>
      </c>
      <c r="E41" s="13">
        <f t="shared" si="1"/>
        <v>1.1951553930530165</v>
      </c>
    </row>
    <row r="42" spans="1:5" x14ac:dyDescent="0.25">
      <c r="A42">
        <v>41</v>
      </c>
      <c r="B42" t="s">
        <v>45</v>
      </c>
      <c r="C42" s="11">
        <v>7272.7209999999995</v>
      </c>
      <c r="D42" s="11">
        <v>2376.32141</v>
      </c>
      <c r="E42" s="13">
        <f t="shared" si="1"/>
        <v>2.0604955076342133</v>
      </c>
    </row>
    <row r="43" spans="1:5" x14ac:dyDescent="0.25">
      <c r="A43">
        <v>42</v>
      </c>
      <c r="B43" t="s">
        <v>46</v>
      </c>
      <c r="C43" s="11">
        <v>1958.7080000000001</v>
      </c>
      <c r="D43" s="11">
        <v>2316.8389999999999</v>
      </c>
      <c r="E43" s="13">
        <f t="shared" si="1"/>
        <v>-0.15457742208241487</v>
      </c>
    </row>
    <row r="44" spans="1:5" x14ac:dyDescent="0.25">
      <c r="A44">
        <v>43</v>
      </c>
      <c r="B44" t="s">
        <v>47</v>
      </c>
      <c r="C44" s="11">
        <v>160.88800000000001</v>
      </c>
      <c r="D44" s="11">
        <v>536.95000000000005</v>
      </c>
      <c r="E44" s="13">
        <f t="shared" si="1"/>
        <v>-0.70036688704721106</v>
      </c>
    </row>
    <row r="45" spans="1:5" x14ac:dyDescent="0.25">
      <c r="A45">
        <v>44</v>
      </c>
      <c r="B45" t="s">
        <v>48</v>
      </c>
      <c r="C45" s="11">
        <v>4562.7085999999999</v>
      </c>
      <c r="D45" s="11">
        <v>3116.5520000000001</v>
      </c>
      <c r="E45" s="13">
        <f t="shared" si="1"/>
        <v>0.46402453737335358</v>
      </c>
    </row>
    <row r="46" spans="1:5" x14ac:dyDescent="0.25">
      <c r="A46">
        <v>45</v>
      </c>
      <c r="B46" t="s">
        <v>49</v>
      </c>
      <c r="C46" s="11">
        <v>4971.6019999999999</v>
      </c>
      <c r="D46" s="11">
        <v>3770.3870000000002</v>
      </c>
      <c r="E46" s="13">
        <f t="shared" si="1"/>
        <v>0.31859196416707336</v>
      </c>
    </row>
    <row r="47" spans="1:5" x14ac:dyDescent="0.25">
      <c r="A47">
        <v>46</v>
      </c>
      <c r="B47" t="s">
        <v>50</v>
      </c>
      <c r="C47" s="11">
        <v>85.15</v>
      </c>
      <c r="D47" s="11">
        <v>79.653000000000006</v>
      </c>
      <c r="E47" s="13">
        <f t="shared" si="1"/>
        <v>6.9011838851016361E-2</v>
      </c>
    </row>
    <row r="48" spans="1:5" x14ac:dyDescent="0.25">
      <c r="A48">
        <v>47</v>
      </c>
      <c r="B48" t="s">
        <v>51</v>
      </c>
      <c r="C48" s="11">
        <v>1245.74</v>
      </c>
      <c r="D48" s="11">
        <v>521.072</v>
      </c>
      <c r="E48" s="13">
        <f t="shared" si="1"/>
        <v>1.390725274050419</v>
      </c>
    </row>
    <row r="49" spans="1:5" x14ac:dyDescent="0.25">
      <c r="A49">
        <v>48</v>
      </c>
      <c r="B49" t="s">
        <v>52</v>
      </c>
      <c r="C49" s="11">
        <v>463.71300000000002</v>
      </c>
      <c r="D49" s="11">
        <v>429.82400000000001</v>
      </c>
      <c r="E49" s="13">
        <f t="shared" si="1"/>
        <v>7.8843898898153686E-2</v>
      </c>
    </row>
    <row r="50" spans="1:5" x14ac:dyDescent="0.25">
      <c r="A50">
        <v>49</v>
      </c>
      <c r="B50" s="10" t="s">
        <v>53</v>
      </c>
      <c r="C50" s="12">
        <v>3796.5559120699995</v>
      </c>
      <c r="D50" s="12">
        <v>2204.33797529</v>
      </c>
      <c r="E50" s="14">
        <f t="shared" si="1"/>
        <v>0.72231116762869774</v>
      </c>
    </row>
    <row r="51" spans="1:5" x14ac:dyDescent="0.25">
      <c r="A51">
        <v>50</v>
      </c>
      <c r="B51" t="s">
        <v>54</v>
      </c>
      <c r="C51" s="11">
        <v>16615.432000000001</v>
      </c>
      <c r="D51" s="11">
        <v>7078.7520000000004</v>
      </c>
      <c r="E51" s="13">
        <f t="shared" si="1"/>
        <v>1.3472261777217227</v>
      </c>
    </row>
    <row r="52" spans="1:5" x14ac:dyDescent="0.25">
      <c r="A52">
        <v>51</v>
      </c>
      <c r="B52" t="s">
        <v>55</v>
      </c>
      <c r="C52" s="11">
        <v>1286.847</v>
      </c>
      <c r="D52" s="11">
        <v>551.96699999999998</v>
      </c>
      <c r="E52" s="13">
        <f t="shared" si="1"/>
        <v>1.3313839414312811</v>
      </c>
    </row>
    <row r="53" spans="1:5" x14ac:dyDescent="0.25">
      <c r="A53">
        <v>52</v>
      </c>
      <c r="B53" t="s">
        <v>56</v>
      </c>
      <c r="C53" s="11">
        <v>1679.85960991</v>
      </c>
      <c r="D53" s="11">
        <v>1335.5808319999999</v>
      </c>
      <c r="E53" s="13">
        <f t="shared" si="1"/>
        <v>0.25777457242662805</v>
      </c>
    </row>
    <row r="54" spans="1:5" x14ac:dyDescent="0.25">
      <c r="A54">
        <v>53</v>
      </c>
      <c r="B54" t="s">
        <v>57</v>
      </c>
      <c r="C54" s="11">
        <v>884.83955200000003</v>
      </c>
      <c r="D54" s="11">
        <v>252.53299999999999</v>
      </c>
      <c r="E54" s="13">
        <f t="shared" si="1"/>
        <v>2.5038571275833261</v>
      </c>
    </row>
    <row r="55" spans="1:5" x14ac:dyDescent="0.25">
      <c r="A55">
        <v>54</v>
      </c>
      <c r="B55" t="s">
        <v>58</v>
      </c>
      <c r="C55" s="11">
        <v>486.03899999999999</v>
      </c>
      <c r="D55" s="11">
        <v>510.41199999999998</v>
      </c>
      <c r="E55" s="13">
        <f t="shared" si="1"/>
        <v>-4.7751620259711691E-2</v>
      </c>
    </row>
    <row r="56" spans="1:5" x14ac:dyDescent="0.25">
      <c r="A56">
        <v>55</v>
      </c>
      <c r="B56" t="s">
        <v>59</v>
      </c>
      <c r="C56" s="11">
        <v>2819.1759999999999</v>
      </c>
      <c r="D56" s="11">
        <v>1250.2719999999999</v>
      </c>
      <c r="E56" s="13">
        <f t="shared" si="1"/>
        <v>1.2548501446085334</v>
      </c>
    </row>
    <row r="57" spans="1:5" x14ac:dyDescent="0.25">
      <c r="A57">
        <v>56</v>
      </c>
      <c r="B57" t="s">
        <v>60</v>
      </c>
      <c r="C57" s="11">
        <v>13603.096</v>
      </c>
      <c r="D57" s="11">
        <v>5460.8410000000003</v>
      </c>
      <c r="E57" s="13">
        <f t="shared" si="1"/>
        <v>1.4910258328341732</v>
      </c>
    </row>
    <row r="58" spans="1:5" x14ac:dyDescent="0.25">
      <c r="A58">
        <v>57</v>
      </c>
      <c r="B58" t="s">
        <v>85</v>
      </c>
      <c r="C58" s="11">
        <v>5514.9243220000008</v>
      </c>
      <c r="D58" s="11">
        <v>2916.5990000000002</v>
      </c>
      <c r="E58" s="13">
        <f t="shared" si="1"/>
        <v>0.89087506441578035</v>
      </c>
    </row>
    <row r="59" spans="1:5" x14ac:dyDescent="0.25">
      <c r="A59">
        <v>58</v>
      </c>
      <c r="B59" t="s">
        <v>61</v>
      </c>
      <c r="C59" s="11">
        <v>522.77099999999996</v>
      </c>
      <c r="D59" s="11">
        <v>296.15300000000002</v>
      </c>
      <c r="E59" s="13">
        <f t="shared" si="1"/>
        <v>0.76520582266598658</v>
      </c>
    </row>
    <row r="60" spans="1:5" x14ac:dyDescent="0.25">
      <c r="A60">
        <v>59</v>
      </c>
      <c r="B60" t="s">
        <v>62</v>
      </c>
      <c r="C60" s="11">
        <v>248.17</v>
      </c>
      <c r="D60" s="11">
        <v>155.36000000000001</v>
      </c>
      <c r="E60" s="13">
        <f t="shared" si="1"/>
        <v>0.59738671472708527</v>
      </c>
    </row>
    <row r="61" spans="1:5" x14ac:dyDescent="0.25">
      <c r="A61">
        <v>60</v>
      </c>
      <c r="B61" t="s">
        <v>63</v>
      </c>
      <c r="C61" s="11">
        <v>1213.60272444</v>
      </c>
      <c r="D61" s="11">
        <v>913.33299999999997</v>
      </c>
      <c r="E61" s="13">
        <f t="shared" si="1"/>
        <v>0.32876259200094604</v>
      </c>
    </row>
    <row r="62" spans="1:5" x14ac:dyDescent="0.25">
      <c r="A62">
        <v>61</v>
      </c>
      <c r="B62" t="s">
        <v>64</v>
      </c>
      <c r="C62" s="11">
        <v>1871.26</v>
      </c>
      <c r="D62" s="11">
        <v>1692.5440000000001</v>
      </c>
      <c r="E62" s="13">
        <f t="shared" si="1"/>
        <v>0.10559016486425166</v>
      </c>
    </row>
    <row r="63" spans="1:5" x14ac:dyDescent="0.25">
      <c r="A63">
        <v>62</v>
      </c>
      <c r="B63" t="s">
        <v>65</v>
      </c>
      <c r="C63" s="11">
        <v>8091.9170000000004</v>
      </c>
      <c r="D63" s="11">
        <v>4367.1279999999997</v>
      </c>
      <c r="E63" s="13">
        <f t="shared" si="1"/>
        <v>0.85291500501015793</v>
      </c>
    </row>
    <row r="64" spans="1:5" x14ac:dyDescent="0.25">
      <c r="A64">
        <v>63</v>
      </c>
      <c r="B64" t="s">
        <v>66</v>
      </c>
      <c r="C64" s="11">
        <v>1407.3409999999999</v>
      </c>
      <c r="D64" s="11">
        <v>834.54399999999998</v>
      </c>
      <c r="E64" s="13">
        <f t="shared" si="1"/>
        <v>0.68635925727103664</v>
      </c>
    </row>
    <row r="65" spans="1:5" x14ac:dyDescent="0.25">
      <c r="A65">
        <v>64</v>
      </c>
      <c r="B65" t="s">
        <v>67</v>
      </c>
      <c r="C65" s="11">
        <v>141.886</v>
      </c>
      <c r="D65" s="11">
        <v>195.05799999999999</v>
      </c>
      <c r="E65" s="13">
        <f t="shared" si="1"/>
        <v>-0.27259584328763753</v>
      </c>
    </row>
    <row r="66" spans="1:5" x14ac:dyDescent="0.25">
      <c r="A66">
        <v>65</v>
      </c>
      <c r="B66" t="s">
        <v>68</v>
      </c>
      <c r="C66" s="11">
        <v>4157.0576999999994</v>
      </c>
      <c r="D66" s="11">
        <v>1622.5724190000001</v>
      </c>
      <c r="E66" s="13">
        <f t="shared" si="1"/>
        <v>1.5620167404065799</v>
      </c>
    </row>
    <row r="67" spans="1:5" x14ac:dyDescent="0.25">
      <c r="A67">
        <v>66</v>
      </c>
      <c r="B67" t="s">
        <v>69</v>
      </c>
      <c r="C67" s="11">
        <v>3239.0859999999998</v>
      </c>
      <c r="D67" s="11">
        <v>1434.181</v>
      </c>
      <c r="E67" s="13">
        <f t="shared" ref="E67" si="2">C67/D67-1</f>
        <v>1.2584917803261928</v>
      </c>
    </row>
    <row r="68" spans="1:5" x14ac:dyDescent="0.25">
      <c r="B68" t="s">
        <v>94</v>
      </c>
      <c r="C68" s="11" t="e">
        <f>VLOOKUP(B68,#REF!,20,FALSE)/1000</f>
        <v>#REF!</v>
      </c>
      <c r="D68" s="11">
        <v>0</v>
      </c>
      <c r="E68" s="36" t="s">
        <v>95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2841-FDBD-4458-B0D7-49BFF5920BF1}">
  <sheetPr codeName="Лист5"/>
  <dimension ref="A1:AF87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12" activeCellId="1" sqref="Q12 L12"/>
    </sheetView>
  </sheetViews>
  <sheetFormatPr defaultRowHeight="15" x14ac:dyDescent="0.25"/>
  <cols>
    <col min="2" max="2" width="95.7109375" customWidth="1"/>
    <col min="3" max="3" width="13.85546875" customWidth="1"/>
    <col min="4" max="4" width="9.28515625" bestFit="1" customWidth="1"/>
    <col min="5" max="5" width="10.5703125" bestFit="1" customWidth="1"/>
    <col min="6" max="6" width="12.5703125" customWidth="1"/>
    <col min="7" max="7" width="9.28515625" bestFit="1" customWidth="1"/>
    <col min="8" max="8" width="10.5703125" bestFit="1" customWidth="1"/>
    <col min="9" max="9" width="9.28515625" bestFit="1" customWidth="1"/>
    <col min="10" max="10" width="9.5703125" bestFit="1" customWidth="1"/>
    <col min="11" max="11" width="10.7109375" customWidth="1"/>
    <col min="12" max="12" width="13.7109375" customWidth="1"/>
    <col min="13" max="13" width="9.28515625" bestFit="1" customWidth="1"/>
    <col min="14" max="14" width="10.7109375" bestFit="1" customWidth="1"/>
    <col min="15" max="15" width="12.7109375" customWidth="1"/>
    <col min="16" max="16" width="9.28515625" bestFit="1" customWidth="1"/>
    <col min="17" max="17" width="10.28515625" bestFit="1" customWidth="1"/>
    <col min="18" max="18" width="9.28515625" bestFit="1" customWidth="1"/>
    <col min="19" max="19" width="9.5703125" bestFit="1" customWidth="1"/>
    <col min="20" max="20" width="10" customWidth="1"/>
    <col min="21" max="21" width="11.28515625" bestFit="1" customWidth="1"/>
  </cols>
  <sheetData>
    <row r="1" spans="1:32" x14ac:dyDescent="0.25">
      <c r="A1" t="s">
        <v>159</v>
      </c>
    </row>
    <row r="2" spans="1:32" x14ac:dyDescent="0.25">
      <c r="A2" s="107" t="s">
        <v>160</v>
      </c>
      <c r="B2" s="107" t="s">
        <v>0</v>
      </c>
      <c r="C2" s="106" t="s">
        <v>170</v>
      </c>
      <c r="D2" s="106"/>
      <c r="E2" s="106"/>
      <c r="F2" s="106"/>
      <c r="G2" s="106"/>
      <c r="H2" s="106"/>
      <c r="I2" s="106"/>
      <c r="J2" s="106"/>
      <c r="K2" s="106"/>
      <c r="L2" s="106" t="s">
        <v>171</v>
      </c>
      <c r="M2" s="106"/>
      <c r="N2" s="106"/>
      <c r="O2" s="106"/>
      <c r="P2" s="106"/>
      <c r="Q2" s="106"/>
      <c r="R2" s="106"/>
      <c r="S2" s="106"/>
      <c r="T2" s="106"/>
    </row>
    <row r="3" spans="1:32" s="6" customFormat="1" ht="79.5" x14ac:dyDescent="0.25">
      <c r="A3" s="107"/>
      <c r="B3" s="107"/>
      <c r="C3" s="77" t="s">
        <v>169</v>
      </c>
      <c r="D3" s="77" t="s">
        <v>161</v>
      </c>
      <c r="E3" s="28" t="s">
        <v>165</v>
      </c>
      <c r="F3" s="28" t="s">
        <v>224</v>
      </c>
      <c r="G3" s="32" t="s">
        <v>162</v>
      </c>
      <c r="H3" s="28" t="s">
        <v>166</v>
      </c>
      <c r="I3" s="32" t="s">
        <v>163</v>
      </c>
      <c r="J3" s="28" t="s">
        <v>223</v>
      </c>
      <c r="K3" s="28" t="s">
        <v>167</v>
      </c>
      <c r="L3" s="77" t="s">
        <v>168</v>
      </c>
      <c r="M3" s="77" t="s">
        <v>161</v>
      </c>
      <c r="N3" s="28" t="s">
        <v>165</v>
      </c>
      <c r="O3" s="28" t="s">
        <v>172</v>
      </c>
      <c r="P3" s="32" t="s">
        <v>225</v>
      </c>
      <c r="Q3" s="28" t="s">
        <v>166</v>
      </c>
      <c r="R3" s="32" t="s">
        <v>226</v>
      </c>
      <c r="S3" s="28" t="s">
        <v>227</v>
      </c>
      <c r="T3" s="28" t="s">
        <v>167</v>
      </c>
      <c r="U3" s="8" t="s">
        <v>164</v>
      </c>
      <c r="W3" s="8"/>
      <c r="X3"/>
      <c r="Y3"/>
      <c r="Z3"/>
      <c r="AA3" s="5"/>
      <c r="AB3" s="5"/>
      <c r="AC3" s="5"/>
      <c r="AD3" s="9"/>
      <c r="AE3" s="5"/>
      <c r="AF3" s="5"/>
    </row>
    <row r="4" spans="1:32" x14ac:dyDescent="0.25">
      <c r="A4" s="78">
        <v>1</v>
      </c>
      <c r="B4" s="88" t="s">
        <v>54</v>
      </c>
      <c r="C4" s="101">
        <f>SUM(E4+H4+K4+J4)</f>
        <v>38504.674500000001</v>
      </c>
      <c r="D4" s="101">
        <v>95.2</v>
      </c>
      <c r="E4" s="101">
        <v>37552.53458</v>
      </c>
      <c r="F4" s="101">
        <v>81.5</v>
      </c>
      <c r="G4" s="101">
        <v>25.78</v>
      </c>
      <c r="H4" s="101">
        <v>952.13992000000178</v>
      </c>
      <c r="I4" s="101">
        <v>20.93</v>
      </c>
      <c r="J4" s="101">
        <v>0</v>
      </c>
      <c r="K4" s="101">
        <v>0</v>
      </c>
      <c r="L4" s="101">
        <f t="shared" ref="L4:L24" si="0">SUM(N4+Q4+T4+S4)</f>
        <v>16906.594000000001</v>
      </c>
      <c r="M4" s="101">
        <v>98.4</v>
      </c>
      <c r="N4" s="101">
        <v>16766.936000000002</v>
      </c>
      <c r="O4" s="101">
        <v>83.3</v>
      </c>
      <c r="P4" s="101">
        <v>29.39</v>
      </c>
      <c r="Q4" s="101">
        <v>139.65799999999999</v>
      </c>
      <c r="R4" s="101">
        <v>14.61</v>
      </c>
      <c r="S4" s="101">
        <v>0</v>
      </c>
      <c r="T4" s="101">
        <v>0</v>
      </c>
      <c r="U4">
        <v>4205271785</v>
      </c>
    </row>
    <row r="5" spans="1:32" x14ac:dyDescent="0.25">
      <c r="A5" s="78">
        <v>2</v>
      </c>
      <c r="B5" s="95" t="s">
        <v>60</v>
      </c>
      <c r="C5" s="101">
        <f>SUM(E5+H5+K5+J5)</f>
        <v>31644.163</v>
      </c>
      <c r="D5" s="101">
        <v>100</v>
      </c>
      <c r="E5" s="101">
        <v>14197.133</v>
      </c>
      <c r="F5" s="101">
        <v>77.2</v>
      </c>
      <c r="G5" s="101">
        <v>33</v>
      </c>
      <c r="H5" s="101">
        <v>17447.03</v>
      </c>
      <c r="I5" s="101">
        <v>18</v>
      </c>
      <c r="J5" s="101">
        <v>0</v>
      </c>
      <c r="K5" s="101">
        <v>0</v>
      </c>
      <c r="L5" s="101">
        <f t="shared" si="0"/>
        <v>14757.873</v>
      </c>
      <c r="M5" s="101">
        <v>100</v>
      </c>
      <c r="N5" s="101">
        <v>8327.9549999999999</v>
      </c>
      <c r="O5" s="101">
        <v>80.8</v>
      </c>
      <c r="P5" s="101">
        <v>33.4</v>
      </c>
      <c r="Q5" s="101">
        <v>6429.9179999999997</v>
      </c>
      <c r="R5" s="101" t="s">
        <v>84</v>
      </c>
      <c r="S5" s="101">
        <v>0</v>
      </c>
      <c r="T5" s="101">
        <v>0</v>
      </c>
      <c r="U5">
        <v>7704784072</v>
      </c>
    </row>
    <row r="6" spans="1:32" x14ac:dyDescent="0.25">
      <c r="A6" s="103">
        <v>3</v>
      </c>
      <c r="B6" s="95" t="s">
        <v>65</v>
      </c>
      <c r="C6" s="101">
        <f>SUM(E6+H6+K6+J6)</f>
        <v>17290.972000000002</v>
      </c>
      <c r="D6" s="101">
        <v>78.89</v>
      </c>
      <c r="E6" s="101">
        <v>12234.338</v>
      </c>
      <c r="F6" s="101">
        <v>75.36</v>
      </c>
      <c r="G6" s="101">
        <v>21.64</v>
      </c>
      <c r="H6" s="101">
        <v>5056.634</v>
      </c>
      <c r="I6" s="101">
        <v>11.96</v>
      </c>
      <c r="J6" s="101">
        <v>0</v>
      </c>
      <c r="K6" s="101">
        <v>0</v>
      </c>
      <c r="L6" s="101">
        <f t="shared" si="0"/>
        <v>9568.4500000000007</v>
      </c>
      <c r="M6" s="101">
        <v>62.72</v>
      </c>
      <c r="N6" s="101">
        <v>6552.25</v>
      </c>
      <c r="O6" s="101">
        <v>79</v>
      </c>
      <c r="P6" s="101">
        <v>20.51</v>
      </c>
      <c r="Q6" s="101">
        <v>3016.2</v>
      </c>
      <c r="R6" s="101">
        <v>13.91</v>
      </c>
      <c r="S6" s="101">
        <v>0</v>
      </c>
      <c r="T6" s="101">
        <v>0</v>
      </c>
      <c r="U6" s="21" t="s">
        <v>259</v>
      </c>
    </row>
    <row r="7" spans="1:32" x14ac:dyDescent="0.25">
      <c r="A7" s="103">
        <v>4</v>
      </c>
      <c r="B7" s="95" t="s">
        <v>45</v>
      </c>
      <c r="C7" s="101">
        <f>SUM(E7+H7+K7+J7)</f>
        <v>16959.811000000002</v>
      </c>
      <c r="D7" s="101">
        <v>100</v>
      </c>
      <c r="E7" s="101">
        <v>16959.811000000002</v>
      </c>
      <c r="F7" s="101">
        <v>73.180000000000007</v>
      </c>
      <c r="G7" s="101">
        <v>29</v>
      </c>
      <c r="H7" s="101">
        <v>0</v>
      </c>
      <c r="I7" s="101"/>
      <c r="J7" s="101">
        <v>0</v>
      </c>
      <c r="K7" s="101">
        <v>0</v>
      </c>
      <c r="L7" s="101">
        <f t="shared" si="0"/>
        <v>6559.5190000000002</v>
      </c>
      <c r="M7" s="101">
        <v>100</v>
      </c>
      <c r="N7" s="101">
        <v>6559.5190000000002</v>
      </c>
      <c r="O7" s="101">
        <v>76.33</v>
      </c>
      <c r="P7" s="101">
        <v>22.4</v>
      </c>
      <c r="Q7" s="101">
        <v>0</v>
      </c>
      <c r="R7" s="101"/>
      <c r="S7" s="101">
        <v>0</v>
      </c>
      <c r="T7" s="101">
        <v>0</v>
      </c>
      <c r="U7">
        <v>5407973316</v>
      </c>
    </row>
    <row r="8" spans="1:32" x14ac:dyDescent="0.25">
      <c r="A8" s="103">
        <v>5</v>
      </c>
      <c r="B8" s="95" t="s">
        <v>42</v>
      </c>
      <c r="C8" s="101">
        <f>SUM(E8+H8+K8+J8)</f>
        <v>11477.008000000002</v>
      </c>
      <c r="D8" s="101">
        <v>76.400000000000006</v>
      </c>
      <c r="E8" s="101">
        <v>6647.8190000000004</v>
      </c>
      <c r="F8" s="101">
        <v>71</v>
      </c>
      <c r="G8" s="101">
        <v>27</v>
      </c>
      <c r="H8" s="101">
        <v>4797.8490000000002</v>
      </c>
      <c r="I8" s="101">
        <v>72</v>
      </c>
      <c r="J8" s="101">
        <v>0</v>
      </c>
      <c r="K8" s="101">
        <v>31.34</v>
      </c>
      <c r="L8" s="101">
        <f t="shared" si="0"/>
        <v>8723.6129999999994</v>
      </c>
      <c r="M8" s="101">
        <v>69.459999999999994</v>
      </c>
      <c r="N8" s="101">
        <v>5617.6329999999998</v>
      </c>
      <c r="O8" s="101">
        <v>73</v>
      </c>
      <c r="P8" s="101">
        <v>33</v>
      </c>
      <c r="Q8" s="101">
        <v>2999.18</v>
      </c>
      <c r="R8" s="101">
        <v>64</v>
      </c>
      <c r="S8" s="101">
        <v>0</v>
      </c>
      <c r="T8" s="101">
        <v>106.8</v>
      </c>
      <c r="U8" s="21" t="s">
        <v>135</v>
      </c>
    </row>
    <row r="9" spans="1:32" x14ac:dyDescent="0.25">
      <c r="A9" s="103">
        <v>6</v>
      </c>
      <c r="B9" s="95" t="s">
        <v>233</v>
      </c>
      <c r="C9" s="101">
        <f>SUM(E9+H9+1314.4+J9)</f>
        <v>10932.706</v>
      </c>
      <c r="D9" s="101">
        <v>59.6</v>
      </c>
      <c r="E9" s="101">
        <v>1934.36</v>
      </c>
      <c r="F9" s="101">
        <v>71</v>
      </c>
      <c r="G9" s="101">
        <v>18.600000000000001</v>
      </c>
      <c r="H9" s="101">
        <v>7102.0249999999996</v>
      </c>
      <c r="I9" s="101">
        <v>17.399999999999999</v>
      </c>
      <c r="J9" s="101">
        <v>581.92100000000005</v>
      </c>
      <c r="K9" s="101" t="s">
        <v>254</v>
      </c>
      <c r="L9" s="101">
        <f t="shared" si="0"/>
        <v>6139.6819999999998</v>
      </c>
      <c r="M9" s="101">
        <v>37.4</v>
      </c>
      <c r="N9" s="101">
        <v>269.173</v>
      </c>
      <c r="O9" s="101">
        <v>83</v>
      </c>
      <c r="P9" s="101">
        <v>14.9</v>
      </c>
      <c r="Q9" s="101">
        <v>5295.9979999999996</v>
      </c>
      <c r="R9" s="101">
        <v>15.1</v>
      </c>
      <c r="S9" s="101">
        <v>265.916</v>
      </c>
      <c r="T9" s="101">
        <v>308.59500000000003</v>
      </c>
      <c r="U9" t="s">
        <v>133</v>
      </c>
    </row>
    <row r="10" spans="1:32" x14ac:dyDescent="0.25">
      <c r="A10" s="103">
        <v>7</v>
      </c>
      <c r="B10" s="95" t="s">
        <v>69</v>
      </c>
      <c r="C10" s="101">
        <f t="shared" ref="C10:C24" si="1">SUM(E10+H10+K10+J10)</f>
        <v>10637.973</v>
      </c>
      <c r="D10" s="101">
        <v>100</v>
      </c>
      <c r="E10" s="101">
        <v>0</v>
      </c>
      <c r="F10" s="101"/>
      <c r="G10" s="101"/>
      <c r="H10" s="101">
        <v>4737.2240000000002</v>
      </c>
      <c r="I10" s="101">
        <v>25</v>
      </c>
      <c r="J10" s="101">
        <v>5900.7489999999998</v>
      </c>
      <c r="K10" s="101">
        <v>0</v>
      </c>
      <c r="L10" s="101">
        <f t="shared" si="0"/>
        <v>3482.3810000000003</v>
      </c>
      <c r="M10" s="101">
        <v>100</v>
      </c>
      <c r="N10" s="101">
        <v>0</v>
      </c>
      <c r="O10" s="101">
        <v>0</v>
      </c>
      <c r="P10" s="101">
        <v>0</v>
      </c>
      <c r="Q10" s="101">
        <v>2423.6930000000002</v>
      </c>
      <c r="R10" s="101">
        <v>10</v>
      </c>
      <c r="S10" s="101">
        <v>1058.6880000000001</v>
      </c>
      <c r="T10" s="101">
        <v>0</v>
      </c>
      <c r="U10">
        <v>7716748537</v>
      </c>
    </row>
    <row r="11" spans="1:32" x14ac:dyDescent="0.25">
      <c r="A11" s="103">
        <v>8</v>
      </c>
      <c r="B11" s="96" t="s">
        <v>249</v>
      </c>
      <c r="C11" s="101">
        <f t="shared" si="1"/>
        <v>10105.522999999999</v>
      </c>
      <c r="D11" s="101">
        <v>100</v>
      </c>
      <c r="E11" s="101">
        <v>10074.727999999999</v>
      </c>
      <c r="F11" s="101">
        <v>83.16</v>
      </c>
      <c r="G11" s="101">
        <v>19.190000000000001</v>
      </c>
      <c r="H11" s="101">
        <v>30.795000000000002</v>
      </c>
      <c r="I11" s="101">
        <v>2.5</v>
      </c>
      <c r="J11" s="101">
        <v>0</v>
      </c>
      <c r="K11" s="101">
        <v>0</v>
      </c>
      <c r="L11" s="101">
        <f t="shared" si="0"/>
        <v>6752.598</v>
      </c>
      <c r="M11" s="101">
        <v>100</v>
      </c>
      <c r="N11" s="101">
        <v>6752.598</v>
      </c>
      <c r="O11" s="101">
        <v>84.67</v>
      </c>
      <c r="P11" s="101">
        <v>20.05</v>
      </c>
      <c r="Q11" s="101">
        <v>0</v>
      </c>
      <c r="R11" s="101"/>
      <c r="S11" s="101">
        <v>0</v>
      </c>
      <c r="T11" s="101">
        <v>0</v>
      </c>
      <c r="U11">
        <v>7733812126</v>
      </c>
    </row>
    <row r="12" spans="1:32" x14ac:dyDescent="0.25">
      <c r="A12" s="103">
        <v>9</v>
      </c>
      <c r="B12" s="95" t="s">
        <v>68</v>
      </c>
      <c r="C12" s="101">
        <f t="shared" si="1"/>
        <v>9210.3429999999989</v>
      </c>
      <c r="D12" s="101">
        <v>80.989999999999995</v>
      </c>
      <c r="E12" s="101">
        <v>337.58800000000002</v>
      </c>
      <c r="F12" s="101" t="s">
        <v>84</v>
      </c>
      <c r="G12" s="101" t="s">
        <v>84</v>
      </c>
      <c r="H12" s="101">
        <v>8872.7549999999992</v>
      </c>
      <c r="I12" s="101" t="s">
        <v>84</v>
      </c>
      <c r="J12" s="101">
        <v>0</v>
      </c>
      <c r="K12" s="101">
        <v>0</v>
      </c>
      <c r="L12" s="125">
        <f>SUM(N12+Q12+T12+S12)</f>
        <v>3926.4960000000001</v>
      </c>
      <c r="M12" s="101">
        <v>23.37</v>
      </c>
      <c r="N12" s="101">
        <v>60.283000000000001</v>
      </c>
      <c r="O12" s="101" t="s">
        <v>84</v>
      </c>
      <c r="P12" s="101" t="s">
        <v>84</v>
      </c>
      <c r="Q12" s="125">
        <v>3866.2130000000002</v>
      </c>
      <c r="R12" s="101" t="s">
        <v>84</v>
      </c>
      <c r="S12" s="101">
        <v>0</v>
      </c>
      <c r="T12" s="101">
        <v>0</v>
      </c>
      <c r="U12" t="s">
        <v>134</v>
      </c>
    </row>
    <row r="13" spans="1:32" x14ac:dyDescent="0.25">
      <c r="A13" s="103">
        <v>10</v>
      </c>
      <c r="B13" s="95" t="s">
        <v>59</v>
      </c>
      <c r="C13" s="101">
        <f t="shared" si="1"/>
        <v>6731.2809999999999</v>
      </c>
      <c r="D13" s="101">
        <v>100</v>
      </c>
      <c r="E13" s="101">
        <v>2870.482</v>
      </c>
      <c r="F13" s="101">
        <v>85.2</v>
      </c>
      <c r="G13" s="101">
        <v>22</v>
      </c>
      <c r="H13" s="101">
        <v>3860.799</v>
      </c>
      <c r="I13" s="101">
        <v>12.3</v>
      </c>
      <c r="J13" s="101">
        <v>0</v>
      </c>
      <c r="K13" s="101">
        <v>0</v>
      </c>
      <c r="L13" s="101">
        <f t="shared" si="0"/>
        <v>3017.1320000000001</v>
      </c>
      <c r="M13" s="101">
        <v>100</v>
      </c>
      <c r="N13" s="101">
        <v>1235.338</v>
      </c>
      <c r="O13" s="101">
        <v>86.6</v>
      </c>
      <c r="P13" s="101">
        <v>20.329999999999998</v>
      </c>
      <c r="Q13" s="101">
        <v>1781.7940000000001</v>
      </c>
      <c r="R13" s="101">
        <v>14.54</v>
      </c>
      <c r="S13" s="101">
        <v>0</v>
      </c>
      <c r="T13" s="101">
        <v>0</v>
      </c>
      <c r="U13" t="s">
        <v>232</v>
      </c>
    </row>
    <row r="14" spans="1:32" x14ac:dyDescent="0.25">
      <c r="A14" s="103">
        <v>11</v>
      </c>
      <c r="B14" s="95" t="s">
        <v>234</v>
      </c>
      <c r="C14" s="101">
        <f t="shared" si="1"/>
        <v>6461.6829999999991</v>
      </c>
      <c r="D14" s="101">
        <v>100</v>
      </c>
      <c r="E14" s="101">
        <v>3757.3429999999998</v>
      </c>
      <c r="F14" s="101">
        <v>71.150000000000006</v>
      </c>
      <c r="G14" s="101">
        <v>14.465999999999999</v>
      </c>
      <c r="H14" s="101">
        <v>2700.422</v>
      </c>
      <c r="I14" s="101">
        <v>15</v>
      </c>
      <c r="J14" s="101">
        <v>3.9180000000000001</v>
      </c>
      <c r="K14" s="101">
        <v>0</v>
      </c>
      <c r="L14" s="101">
        <f t="shared" si="0"/>
        <v>3158.05</v>
      </c>
      <c r="M14" s="101">
        <v>100</v>
      </c>
      <c r="N14" s="101">
        <v>1697.508</v>
      </c>
      <c r="O14" s="101">
        <v>74.867999999999995</v>
      </c>
      <c r="P14" s="101">
        <v>11.48</v>
      </c>
      <c r="Q14" s="101">
        <v>1458.528</v>
      </c>
      <c r="R14" s="101">
        <v>3.6</v>
      </c>
      <c r="S14" s="101">
        <v>2.0139999999999998</v>
      </c>
      <c r="T14" s="101">
        <v>0</v>
      </c>
      <c r="U14" t="s">
        <v>237</v>
      </c>
    </row>
    <row r="15" spans="1:32" x14ac:dyDescent="0.25">
      <c r="A15" s="103">
        <v>12</v>
      </c>
      <c r="B15" s="88" t="s">
        <v>64</v>
      </c>
      <c r="C15" s="101">
        <f t="shared" si="1"/>
        <v>3900.3040000000001</v>
      </c>
      <c r="D15" s="101">
        <v>51</v>
      </c>
      <c r="E15" s="101">
        <v>3135.569</v>
      </c>
      <c r="F15" s="101">
        <v>65</v>
      </c>
      <c r="G15" s="101">
        <v>50</v>
      </c>
      <c r="H15" s="101">
        <v>764.73500000000001</v>
      </c>
      <c r="I15" s="101">
        <v>16</v>
      </c>
      <c r="J15" s="101">
        <v>0</v>
      </c>
      <c r="K15" s="101">
        <v>0</v>
      </c>
      <c r="L15" s="101">
        <f t="shared" si="0"/>
        <v>3248.7129999999997</v>
      </c>
      <c r="M15" s="101">
        <v>36</v>
      </c>
      <c r="N15" s="101">
        <v>2363.2199999999998</v>
      </c>
      <c r="O15" s="101">
        <v>69</v>
      </c>
      <c r="P15" s="101">
        <v>58</v>
      </c>
      <c r="Q15" s="101">
        <v>885.49300000000005</v>
      </c>
      <c r="R15" s="101">
        <v>8</v>
      </c>
      <c r="S15" s="101">
        <v>0</v>
      </c>
      <c r="T15" s="101">
        <v>0</v>
      </c>
      <c r="U15">
        <v>5260271530</v>
      </c>
    </row>
    <row r="16" spans="1:32" x14ac:dyDescent="0.25">
      <c r="A16" s="103">
        <v>13</v>
      </c>
      <c r="B16" s="95" t="s">
        <v>228</v>
      </c>
      <c r="C16" s="101">
        <f t="shared" si="1"/>
        <v>3527.9650000000001</v>
      </c>
      <c r="D16" s="101">
        <v>100</v>
      </c>
      <c r="E16" s="101">
        <v>3527.9650000000001</v>
      </c>
      <c r="F16" s="101">
        <v>77.42</v>
      </c>
      <c r="G16" s="101">
        <v>15.61</v>
      </c>
      <c r="H16" s="101">
        <v>0</v>
      </c>
      <c r="I16" s="101"/>
      <c r="J16" s="101">
        <v>0</v>
      </c>
      <c r="K16" s="101">
        <v>0</v>
      </c>
      <c r="L16" s="101">
        <f t="shared" si="0"/>
        <v>1459.3109999999999</v>
      </c>
      <c r="M16" s="101">
        <v>100</v>
      </c>
      <c r="N16" s="101">
        <v>1459.3109999999999</v>
      </c>
      <c r="O16" s="101">
        <v>83.96</v>
      </c>
      <c r="P16" s="101">
        <v>14.76</v>
      </c>
      <c r="Q16" s="101">
        <v>0</v>
      </c>
      <c r="R16" s="101"/>
      <c r="S16" s="101">
        <v>0</v>
      </c>
      <c r="T16" s="101">
        <v>0</v>
      </c>
      <c r="U16" t="s">
        <v>229</v>
      </c>
    </row>
    <row r="17" spans="1:21" x14ac:dyDescent="0.25">
      <c r="A17" s="103">
        <v>14</v>
      </c>
      <c r="B17" s="88" t="s">
        <v>56</v>
      </c>
      <c r="C17" s="101">
        <f t="shared" si="1"/>
        <v>3242.6579999999999</v>
      </c>
      <c r="D17" s="101">
        <v>31.14</v>
      </c>
      <c r="E17" s="101">
        <v>0</v>
      </c>
      <c r="F17" s="101"/>
      <c r="G17" s="101"/>
      <c r="H17" s="101">
        <v>3242.6579999999999</v>
      </c>
      <c r="I17" s="101">
        <v>10.4</v>
      </c>
      <c r="J17" s="101">
        <v>0</v>
      </c>
      <c r="K17" s="101">
        <v>0</v>
      </c>
      <c r="L17" s="101">
        <f t="shared" si="0"/>
        <v>2830.616</v>
      </c>
      <c r="M17" s="101">
        <v>23.7</v>
      </c>
      <c r="N17" s="101">
        <v>0</v>
      </c>
      <c r="O17" s="101"/>
      <c r="P17" s="101"/>
      <c r="Q17" s="101">
        <v>2830.616</v>
      </c>
      <c r="R17" s="101">
        <v>9.9</v>
      </c>
      <c r="S17" s="101">
        <v>0</v>
      </c>
      <c r="T17" s="101">
        <v>0</v>
      </c>
      <c r="U17">
        <v>7730634468</v>
      </c>
    </row>
    <row r="18" spans="1:21" x14ac:dyDescent="0.25">
      <c r="A18" s="103">
        <v>15</v>
      </c>
      <c r="B18" s="95" t="s">
        <v>55</v>
      </c>
      <c r="C18" s="101">
        <f t="shared" si="1"/>
        <v>3006.8919999999998</v>
      </c>
      <c r="D18" s="101">
        <v>100</v>
      </c>
      <c r="E18" s="101">
        <v>3006.8919999999998</v>
      </c>
      <c r="F18" s="101" t="s">
        <v>84</v>
      </c>
      <c r="G18" s="101">
        <v>11</v>
      </c>
      <c r="H18" s="101">
        <v>0</v>
      </c>
      <c r="I18" s="101"/>
      <c r="J18" s="101">
        <v>0</v>
      </c>
      <c r="K18" s="101">
        <v>0</v>
      </c>
      <c r="L18" s="101">
        <f t="shared" si="0"/>
        <v>1331.3689999999999</v>
      </c>
      <c r="M18" s="101">
        <v>100</v>
      </c>
      <c r="N18" s="101">
        <v>1331.3689999999999</v>
      </c>
      <c r="O18" s="101" t="s">
        <v>84</v>
      </c>
      <c r="P18" s="101">
        <v>9.7899999999999991</v>
      </c>
      <c r="Q18" s="101">
        <v>0</v>
      </c>
      <c r="R18" s="101"/>
      <c r="S18" s="101">
        <v>0</v>
      </c>
      <c r="T18" s="101">
        <v>0</v>
      </c>
      <c r="U18">
        <v>5260355389</v>
      </c>
    </row>
    <row r="19" spans="1:21" x14ac:dyDescent="0.25">
      <c r="A19" s="103">
        <v>16</v>
      </c>
      <c r="B19" s="95" t="s">
        <v>245</v>
      </c>
      <c r="C19" s="101">
        <f t="shared" si="1"/>
        <v>2839</v>
      </c>
      <c r="D19" s="101">
        <v>90.8</v>
      </c>
      <c r="E19" s="101">
        <v>563.4</v>
      </c>
      <c r="F19" s="101" t="s">
        <v>84</v>
      </c>
      <c r="G19" s="101">
        <v>30.2</v>
      </c>
      <c r="H19" s="101">
        <v>2275.6</v>
      </c>
      <c r="I19" s="101">
        <v>30.2</v>
      </c>
      <c r="J19" s="101">
        <v>0</v>
      </c>
      <c r="K19" s="101">
        <v>0</v>
      </c>
      <c r="L19" s="101">
        <f t="shared" si="0"/>
        <v>1895.7940000000001</v>
      </c>
      <c r="M19" s="101">
        <v>59.6</v>
      </c>
      <c r="N19" s="101">
        <v>411.89400000000001</v>
      </c>
      <c r="O19" s="101" t="s">
        <v>84</v>
      </c>
      <c r="P19" s="101">
        <v>28.4</v>
      </c>
      <c r="Q19" s="101">
        <v>1483.9</v>
      </c>
      <c r="R19" s="101">
        <v>28.4</v>
      </c>
      <c r="S19" s="101">
        <v>0</v>
      </c>
      <c r="T19" s="101">
        <v>0</v>
      </c>
      <c r="U19" s="21" t="s">
        <v>137</v>
      </c>
    </row>
    <row r="20" spans="1:21" x14ac:dyDescent="0.25">
      <c r="A20" s="103">
        <v>17</v>
      </c>
      <c r="B20" s="88" t="s">
        <v>51</v>
      </c>
      <c r="C20" s="101">
        <f t="shared" si="1"/>
        <v>2825.7359999999999</v>
      </c>
      <c r="D20" s="101">
        <v>100</v>
      </c>
      <c r="E20" s="101">
        <v>2065.9659999999999</v>
      </c>
      <c r="F20" s="101">
        <v>71.3</v>
      </c>
      <c r="G20" s="101">
        <v>26.07</v>
      </c>
      <c r="H20" s="101">
        <v>759.77</v>
      </c>
      <c r="I20" s="101">
        <v>1.71</v>
      </c>
      <c r="J20" s="101">
        <v>0</v>
      </c>
      <c r="K20" s="101">
        <v>0</v>
      </c>
      <c r="L20" s="101">
        <f t="shared" si="0"/>
        <v>1194.0810000000001</v>
      </c>
      <c r="M20" s="101">
        <v>100</v>
      </c>
      <c r="N20" s="101">
        <v>892.73800000000006</v>
      </c>
      <c r="O20" s="101">
        <v>76.78</v>
      </c>
      <c r="P20" s="101">
        <v>33.74</v>
      </c>
      <c r="Q20" s="101">
        <v>301.34300000000002</v>
      </c>
      <c r="R20" s="101"/>
      <c r="S20" s="101">
        <v>0</v>
      </c>
      <c r="T20" s="101">
        <v>0</v>
      </c>
      <c r="U20">
        <v>7704493556</v>
      </c>
    </row>
    <row r="21" spans="1:21" x14ac:dyDescent="0.25">
      <c r="A21" s="103">
        <v>18</v>
      </c>
      <c r="B21" s="96" t="s">
        <v>66</v>
      </c>
      <c r="C21" s="101">
        <f t="shared" si="1"/>
        <v>2707.596</v>
      </c>
      <c r="D21" s="101">
        <v>43.38</v>
      </c>
      <c r="E21" s="101">
        <v>1970.1310000000001</v>
      </c>
      <c r="F21" s="101">
        <v>70.989999999999995</v>
      </c>
      <c r="G21" s="101">
        <v>22</v>
      </c>
      <c r="H21" s="101">
        <v>737.46500000000003</v>
      </c>
      <c r="I21" s="101">
        <v>23.98</v>
      </c>
      <c r="J21" s="101">
        <v>0</v>
      </c>
      <c r="K21" s="101">
        <v>0</v>
      </c>
      <c r="L21" s="101">
        <f t="shared" si="0"/>
        <v>1890.4479999999999</v>
      </c>
      <c r="M21" s="101">
        <v>18.88</v>
      </c>
      <c r="N21" s="101">
        <v>1427.521</v>
      </c>
      <c r="O21" s="101">
        <v>82.64</v>
      </c>
      <c r="P21" s="101">
        <v>30.39</v>
      </c>
      <c r="Q21" s="101">
        <v>462.92700000000002</v>
      </c>
      <c r="R21" s="101">
        <v>54.1</v>
      </c>
      <c r="S21" s="101">
        <v>0</v>
      </c>
      <c r="T21" s="101">
        <v>0</v>
      </c>
      <c r="U21">
        <v>4205219217</v>
      </c>
    </row>
    <row r="22" spans="1:21" x14ac:dyDescent="0.25">
      <c r="A22" s="103">
        <v>19</v>
      </c>
      <c r="B22" s="95" t="s">
        <v>17</v>
      </c>
      <c r="C22" s="101">
        <f t="shared" si="1"/>
        <v>2163.509</v>
      </c>
      <c r="D22" s="101"/>
      <c r="E22" s="101">
        <v>0</v>
      </c>
      <c r="F22" s="101"/>
      <c r="G22" s="101"/>
      <c r="H22" s="101">
        <v>0</v>
      </c>
      <c r="I22" s="101"/>
      <c r="J22" s="101">
        <v>0</v>
      </c>
      <c r="K22" s="101">
        <v>2163.509</v>
      </c>
      <c r="L22" s="101">
        <f t="shared" si="0"/>
        <v>1944.778</v>
      </c>
      <c r="M22" s="101"/>
      <c r="N22" s="101">
        <v>0</v>
      </c>
      <c r="O22" s="101"/>
      <c r="P22" s="101"/>
      <c r="Q22" s="101">
        <v>0</v>
      </c>
      <c r="R22" s="101"/>
      <c r="S22" s="101">
        <v>0</v>
      </c>
      <c r="T22" s="101">
        <v>1944.778</v>
      </c>
      <c r="U22">
        <v>2310981029</v>
      </c>
    </row>
    <row r="23" spans="1:21" x14ac:dyDescent="0.25">
      <c r="A23" s="103">
        <v>20</v>
      </c>
      <c r="B23" s="95" t="s">
        <v>57</v>
      </c>
      <c r="C23" s="101">
        <f t="shared" si="1"/>
        <v>2148.7020000000002</v>
      </c>
      <c r="D23" s="101">
        <v>100</v>
      </c>
      <c r="E23" s="101">
        <v>2148.7020000000002</v>
      </c>
      <c r="F23" s="101">
        <v>73.7</v>
      </c>
      <c r="G23" s="101">
        <v>15</v>
      </c>
      <c r="H23" s="101">
        <v>0</v>
      </c>
      <c r="I23" s="101"/>
      <c r="J23" s="101">
        <v>0</v>
      </c>
      <c r="K23" s="101">
        <v>0</v>
      </c>
      <c r="L23" s="101">
        <f t="shared" si="0"/>
        <v>735.70100000000002</v>
      </c>
      <c r="M23" s="101">
        <v>100</v>
      </c>
      <c r="N23" s="101">
        <v>735.70100000000002</v>
      </c>
      <c r="O23" s="101">
        <v>80.8</v>
      </c>
      <c r="P23" s="101">
        <v>14</v>
      </c>
      <c r="Q23" s="101">
        <v>0</v>
      </c>
      <c r="R23" s="101"/>
      <c r="S23" s="101">
        <v>0</v>
      </c>
      <c r="T23" s="101">
        <v>0</v>
      </c>
      <c r="U23">
        <v>1659182700</v>
      </c>
    </row>
    <row r="24" spans="1:21" x14ac:dyDescent="0.25">
      <c r="A24" s="103">
        <v>21</v>
      </c>
      <c r="B24" s="88" t="s">
        <v>235</v>
      </c>
      <c r="C24" s="101">
        <f t="shared" si="1"/>
        <v>1973.182</v>
      </c>
      <c r="D24" s="101">
        <v>16</v>
      </c>
      <c r="E24" s="101">
        <v>0</v>
      </c>
      <c r="F24" s="101"/>
      <c r="G24" s="101"/>
      <c r="H24" s="101">
        <v>54.151000000000003</v>
      </c>
      <c r="I24" s="101">
        <v>17</v>
      </c>
      <c r="J24" s="101">
        <v>0</v>
      </c>
      <c r="K24" s="101">
        <v>1919.0309999999999</v>
      </c>
      <c r="L24" s="101">
        <f t="shared" si="0"/>
        <v>1332.3240000000001</v>
      </c>
      <c r="M24" s="101">
        <v>18</v>
      </c>
      <c r="N24" s="101">
        <v>0</v>
      </c>
      <c r="O24" s="101"/>
      <c r="P24" s="101"/>
      <c r="Q24" s="101">
        <v>88.492000000000004</v>
      </c>
      <c r="R24" s="101">
        <v>18</v>
      </c>
      <c r="S24" s="101">
        <v>0</v>
      </c>
      <c r="T24" s="101">
        <v>1243.8320000000001</v>
      </c>
      <c r="U24" t="s">
        <v>236</v>
      </c>
    </row>
    <row r="25" spans="1:21" x14ac:dyDescent="0.25">
      <c r="A25" s="103">
        <v>22</v>
      </c>
      <c r="B25" s="100" t="s">
        <v>43</v>
      </c>
      <c r="C25" s="101">
        <f>SUM(E25+H25+1921+J25)</f>
        <v>1921</v>
      </c>
      <c r="D25" s="101">
        <v>100</v>
      </c>
      <c r="E25" s="101">
        <v>0</v>
      </c>
      <c r="F25" s="101"/>
      <c r="G25" s="101"/>
      <c r="H25" s="101">
        <v>0</v>
      </c>
      <c r="I25" s="101"/>
      <c r="J25" s="101">
        <v>0</v>
      </c>
      <c r="K25" s="101" t="s">
        <v>256</v>
      </c>
      <c r="L25" s="101" t="s">
        <v>84</v>
      </c>
      <c r="M25" s="101">
        <v>100</v>
      </c>
      <c r="N25" s="101">
        <v>0</v>
      </c>
      <c r="O25" s="101"/>
      <c r="P25" s="101"/>
      <c r="Q25" s="101">
        <v>0</v>
      </c>
      <c r="R25" s="101"/>
      <c r="S25" s="101">
        <v>0</v>
      </c>
      <c r="T25" s="101" t="s">
        <v>84</v>
      </c>
      <c r="U25" t="s">
        <v>238</v>
      </c>
    </row>
    <row r="26" spans="1:21" x14ac:dyDescent="0.25">
      <c r="A26" s="103">
        <v>23</v>
      </c>
      <c r="B26" s="95" t="s">
        <v>18</v>
      </c>
      <c r="C26" s="101">
        <f t="shared" ref="C26:C57" si="2">SUM(E26+H26+K26+J26)</f>
        <v>1562.5664999999999</v>
      </c>
      <c r="D26" s="101"/>
      <c r="E26" s="101">
        <v>0</v>
      </c>
      <c r="F26" s="101"/>
      <c r="G26" s="101"/>
      <c r="H26" s="101">
        <v>0</v>
      </c>
      <c r="I26" s="101"/>
      <c r="J26" s="101">
        <v>0</v>
      </c>
      <c r="K26" s="101">
        <v>1562.5664999999999</v>
      </c>
      <c r="L26" s="101">
        <f t="shared" ref="L26:L57" si="3">SUM(N26+Q26+T26+S26)</f>
        <v>1352.0542</v>
      </c>
      <c r="M26" s="101"/>
      <c r="N26" s="101">
        <v>0</v>
      </c>
      <c r="O26" s="101"/>
      <c r="P26" s="101"/>
      <c r="Q26" s="101">
        <v>0</v>
      </c>
      <c r="R26" s="101"/>
      <c r="S26" s="101">
        <v>0</v>
      </c>
      <c r="T26" s="101">
        <v>1352.0542</v>
      </c>
      <c r="U26">
        <v>9102023109</v>
      </c>
    </row>
    <row r="27" spans="1:21" x14ac:dyDescent="0.25">
      <c r="A27" s="103">
        <v>24</v>
      </c>
      <c r="B27" s="95" t="s">
        <v>35</v>
      </c>
      <c r="C27" s="101">
        <f t="shared" si="2"/>
        <v>1364.8462919999999</v>
      </c>
      <c r="D27" s="101"/>
      <c r="E27" s="101">
        <v>0</v>
      </c>
      <c r="F27" s="101"/>
      <c r="G27" s="101"/>
      <c r="H27" s="101">
        <v>0</v>
      </c>
      <c r="I27" s="101"/>
      <c r="J27" s="101">
        <v>0</v>
      </c>
      <c r="K27" s="101">
        <v>1364.8462919999999</v>
      </c>
      <c r="L27" s="101">
        <f t="shared" si="3"/>
        <v>1234.0495149200001</v>
      </c>
      <c r="M27" s="101"/>
      <c r="N27" s="101">
        <v>0</v>
      </c>
      <c r="O27" s="101"/>
      <c r="P27" s="101"/>
      <c r="Q27" s="101">
        <v>0</v>
      </c>
      <c r="R27" s="101"/>
      <c r="S27" s="101">
        <v>0</v>
      </c>
      <c r="T27" s="101">
        <v>1234.0495149200001</v>
      </c>
      <c r="U27">
        <v>1831045838</v>
      </c>
    </row>
    <row r="28" spans="1:21" x14ac:dyDescent="0.25">
      <c r="A28" s="103">
        <v>25</v>
      </c>
      <c r="B28" s="95" t="s">
        <v>30</v>
      </c>
      <c r="C28" s="101">
        <f t="shared" si="2"/>
        <v>1191.0630900000001</v>
      </c>
      <c r="D28" s="101"/>
      <c r="E28" s="101">
        <v>0</v>
      </c>
      <c r="F28" s="101"/>
      <c r="G28" s="101"/>
      <c r="H28" s="101">
        <v>0</v>
      </c>
      <c r="I28" s="101"/>
      <c r="J28" s="101">
        <v>0</v>
      </c>
      <c r="K28" s="101">
        <v>1191.0630900000001</v>
      </c>
      <c r="L28" s="101">
        <f t="shared" si="3"/>
        <v>1279.991</v>
      </c>
      <c r="M28" s="101"/>
      <c r="N28" s="101">
        <v>0</v>
      </c>
      <c r="O28" s="101"/>
      <c r="P28" s="101"/>
      <c r="Q28" s="101">
        <v>0</v>
      </c>
      <c r="R28" s="101"/>
      <c r="S28" s="101">
        <v>0</v>
      </c>
      <c r="T28" s="101">
        <v>1279.991</v>
      </c>
      <c r="U28">
        <v>6671118019</v>
      </c>
    </row>
    <row r="29" spans="1:21" x14ac:dyDescent="0.25">
      <c r="A29" s="103">
        <v>26</v>
      </c>
      <c r="B29" s="95" t="s">
        <v>27</v>
      </c>
      <c r="C29" s="101">
        <f t="shared" si="2"/>
        <v>1117.846106</v>
      </c>
      <c r="D29" s="101"/>
      <c r="E29" s="101">
        <v>0</v>
      </c>
      <c r="F29" s="101"/>
      <c r="G29" s="101"/>
      <c r="H29" s="101">
        <v>0</v>
      </c>
      <c r="I29" s="101"/>
      <c r="J29" s="101">
        <v>0</v>
      </c>
      <c r="K29" s="101">
        <v>1117.846106</v>
      </c>
      <c r="L29" s="101">
        <f t="shared" si="3"/>
        <v>1097.2961699999998</v>
      </c>
      <c r="M29" s="101"/>
      <c r="N29" s="101">
        <v>0</v>
      </c>
      <c r="O29" s="101"/>
      <c r="P29" s="101"/>
      <c r="Q29" s="101">
        <v>0</v>
      </c>
      <c r="R29" s="101"/>
      <c r="S29" s="101">
        <v>0</v>
      </c>
      <c r="T29" s="101">
        <v>1097.2961699999998</v>
      </c>
      <c r="U29">
        <v>6164072742</v>
      </c>
    </row>
    <row r="30" spans="1:21" x14ac:dyDescent="0.25">
      <c r="A30" s="103">
        <v>27</v>
      </c>
      <c r="B30" s="95" t="s">
        <v>38</v>
      </c>
      <c r="C30" s="101">
        <f t="shared" si="2"/>
        <v>1068.249</v>
      </c>
      <c r="D30" s="101"/>
      <c r="E30" s="101">
        <v>0</v>
      </c>
      <c r="F30" s="101"/>
      <c r="G30" s="101"/>
      <c r="H30" s="101">
        <v>0</v>
      </c>
      <c r="I30" s="101"/>
      <c r="J30" s="101">
        <v>0</v>
      </c>
      <c r="K30" s="101">
        <v>1068.249</v>
      </c>
      <c r="L30" s="101">
        <f t="shared" si="3"/>
        <v>1006.643</v>
      </c>
      <c r="M30" s="101"/>
      <c r="N30" s="101">
        <v>0</v>
      </c>
      <c r="O30" s="101"/>
      <c r="P30" s="101"/>
      <c r="Q30" s="101">
        <v>0</v>
      </c>
      <c r="R30" s="101"/>
      <c r="S30" s="101">
        <v>0</v>
      </c>
      <c r="T30" s="101">
        <v>1006.643</v>
      </c>
      <c r="U30">
        <v>2130058291</v>
      </c>
    </row>
    <row r="31" spans="1:21" x14ac:dyDescent="0.25">
      <c r="A31" s="103">
        <v>28</v>
      </c>
      <c r="B31" s="95" t="s">
        <v>230</v>
      </c>
      <c r="C31" s="101">
        <f t="shared" si="2"/>
        <v>1054.673</v>
      </c>
      <c r="D31" s="101">
        <v>1.1100000000000001</v>
      </c>
      <c r="E31" s="101">
        <v>972.47799999999995</v>
      </c>
      <c r="F31" s="101" t="s">
        <v>84</v>
      </c>
      <c r="G31" s="101">
        <v>18</v>
      </c>
      <c r="H31" s="101">
        <v>82.194999999999993</v>
      </c>
      <c r="I31" s="101"/>
      <c r="J31" s="101">
        <v>0</v>
      </c>
      <c r="K31" s="101">
        <v>0</v>
      </c>
      <c r="L31" s="101">
        <f t="shared" si="3"/>
        <v>822.45399999999995</v>
      </c>
      <c r="M31" s="105">
        <v>0</v>
      </c>
      <c r="N31" s="101">
        <v>575.38599999999997</v>
      </c>
      <c r="O31" s="101" t="s">
        <v>84</v>
      </c>
      <c r="P31" s="101">
        <v>19</v>
      </c>
      <c r="Q31" s="101">
        <v>247.06800000000001</v>
      </c>
      <c r="R31" s="101"/>
      <c r="S31" s="101">
        <v>0</v>
      </c>
      <c r="T31" s="101">
        <v>0</v>
      </c>
      <c r="U31" t="s">
        <v>231</v>
      </c>
    </row>
    <row r="32" spans="1:21" x14ac:dyDescent="0.25">
      <c r="A32" s="103">
        <v>29</v>
      </c>
      <c r="B32" s="95" t="s">
        <v>220</v>
      </c>
      <c r="C32" s="101">
        <f t="shared" si="2"/>
        <v>997.44100000000003</v>
      </c>
      <c r="D32" s="101">
        <v>100</v>
      </c>
      <c r="E32" s="101">
        <v>997.44100000000003</v>
      </c>
      <c r="F32" s="101" t="s">
        <v>84</v>
      </c>
      <c r="G32" s="101" t="s">
        <v>84</v>
      </c>
      <c r="H32" s="101">
        <v>0</v>
      </c>
      <c r="I32" s="101"/>
      <c r="J32" s="101">
        <v>0</v>
      </c>
      <c r="K32" s="101">
        <v>0</v>
      </c>
      <c r="L32" s="101">
        <f t="shared" si="3"/>
        <v>904.42</v>
      </c>
      <c r="M32" s="101">
        <v>100</v>
      </c>
      <c r="N32" s="101">
        <v>904.42</v>
      </c>
      <c r="O32" s="101" t="s">
        <v>84</v>
      </c>
      <c r="P32" s="101" t="s">
        <v>84</v>
      </c>
      <c r="Q32" s="101">
        <v>0</v>
      </c>
      <c r="R32" s="101"/>
      <c r="S32" s="101">
        <v>0</v>
      </c>
      <c r="T32" s="101">
        <v>0</v>
      </c>
      <c r="U32">
        <v>5501246928</v>
      </c>
    </row>
    <row r="33" spans="1:21" x14ac:dyDescent="0.25">
      <c r="A33" s="103">
        <v>30</v>
      </c>
      <c r="B33" s="95" t="s">
        <v>61</v>
      </c>
      <c r="C33" s="101">
        <f t="shared" si="2"/>
        <v>943.76099999999997</v>
      </c>
      <c r="D33" s="101">
        <v>84</v>
      </c>
      <c r="E33" s="101">
        <v>790.45399999999995</v>
      </c>
      <c r="F33" s="101">
        <v>84.6</v>
      </c>
      <c r="G33" s="101">
        <v>12</v>
      </c>
      <c r="H33" s="101">
        <v>153.30699999999999</v>
      </c>
      <c r="I33" s="101"/>
      <c r="J33" s="101">
        <v>0</v>
      </c>
      <c r="K33" s="101">
        <v>0</v>
      </c>
      <c r="L33" s="101">
        <f t="shared" si="3"/>
        <v>696.17100000000005</v>
      </c>
      <c r="M33" s="101">
        <v>82</v>
      </c>
      <c r="N33" s="101">
        <v>613.82500000000005</v>
      </c>
      <c r="O33" s="101">
        <v>87.8</v>
      </c>
      <c r="P33" s="101">
        <v>11</v>
      </c>
      <c r="Q33" s="101">
        <v>82.346000000000004</v>
      </c>
      <c r="R33" s="101"/>
      <c r="S33" s="101">
        <v>0</v>
      </c>
      <c r="T33" s="101">
        <v>0</v>
      </c>
      <c r="U33">
        <v>7705974076</v>
      </c>
    </row>
    <row r="34" spans="1:21" x14ac:dyDescent="0.25">
      <c r="A34" s="103">
        <v>31</v>
      </c>
      <c r="B34" s="97" t="s">
        <v>173</v>
      </c>
      <c r="C34" s="101">
        <f t="shared" si="2"/>
        <v>881.31833400000005</v>
      </c>
      <c r="D34" s="101"/>
      <c r="E34" s="101">
        <v>0</v>
      </c>
      <c r="F34" s="101"/>
      <c r="G34" s="101"/>
      <c r="H34" s="101">
        <v>0</v>
      </c>
      <c r="I34" s="101"/>
      <c r="J34" s="101">
        <v>0</v>
      </c>
      <c r="K34" s="101">
        <v>881.31833400000005</v>
      </c>
      <c r="L34" s="101">
        <f t="shared" si="3"/>
        <v>1144.9110000000001</v>
      </c>
      <c r="M34" s="101"/>
      <c r="N34" s="101">
        <v>0</v>
      </c>
      <c r="O34" s="101"/>
      <c r="P34" s="101"/>
      <c r="Q34" s="101">
        <v>0</v>
      </c>
      <c r="R34" s="101"/>
      <c r="S34" s="101">
        <v>0</v>
      </c>
      <c r="T34" s="101">
        <v>1144.9110000000001</v>
      </c>
      <c r="U34">
        <v>1655259599</v>
      </c>
    </row>
    <row r="35" spans="1:21" x14ac:dyDescent="0.25">
      <c r="A35" s="103">
        <v>32</v>
      </c>
      <c r="B35" s="95" t="s">
        <v>24</v>
      </c>
      <c r="C35" s="101">
        <f t="shared" si="2"/>
        <v>875.32299999999998</v>
      </c>
      <c r="D35" s="101"/>
      <c r="E35" s="101">
        <v>0</v>
      </c>
      <c r="F35" s="101"/>
      <c r="G35" s="101"/>
      <c r="H35" s="101">
        <v>0</v>
      </c>
      <c r="I35" s="101"/>
      <c r="J35" s="101">
        <v>0</v>
      </c>
      <c r="K35" s="101">
        <v>875.32299999999998</v>
      </c>
      <c r="L35" s="101">
        <f t="shared" si="3"/>
        <v>885.33</v>
      </c>
      <c r="M35" s="101"/>
      <c r="N35" s="101">
        <v>0</v>
      </c>
      <c r="O35" s="101"/>
      <c r="P35" s="101"/>
      <c r="Q35" s="101">
        <v>0</v>
      </c>
      <c r="R35" s="101"/>
      <c r="S35" s="101">
        <v>0</v>
      </c>
      <c r="T35" s="101">
        <v>885.33</v>
      </c>
      <c r="U35">
        <v>5406570716</v>
      </c>
    </row>
    <row r="36" spans="1:21" x14ac:dyDescent="0.25">
      <c r="A36" s="103">
        <v>33</v>
      </c>
      <c r="B36" s="95" t="s">
        <v>184</v>
      </c>
      <c r="C36" s="101">
        <f t="shared" si="2"/>
        <v>870.21699999999998</v>
      </c>
      <c r="D36" s="101"/>
      <c r="E36" s="101">
        <v>0</v>
      </c>
      <c r="F36" s="101"/>
      <c r="G36" s="101"/>
      <c r="H36" s="101">
        <v>0</v>
      </c>
      <c r="I36" s="101"/>
      <c r="J36" s="101">
        <v>0</v>
      </c>
      <c r="K36" s="101">
        <v>870.21699999999998</v>
      </c>
      <c r="L36" s="101">
        <f t="shared" si="3"/>
        <v>417.19499999999999</v>
      </c>
      <c r="M36" s="101"/>
      <c r="N36" s="101">
        <v>0</v>
      </c>
      <c r="O36" s="101"/>
      <c r="P36" s="101"/>
      <c r="Q36" s="101">
        <v>0</v>
      </c>
      <c r="R36" s="101"/>
      <c r="S36" s="101">
        <v>0</v>
      </c>
      <c r="T36" s="101">
        <v>417.19499999999999</v>
      </c>
      <c r="U36">
        <v>2221171632</v>
      </c>
    </row>
    <row r="37" spans="1:21" x14ac:dyDescent="0.25">
      <c r="A37" s="103">
        <v>34</v>
      </c>
      <c r="B37" s="95" t="s">
        <v>16</v>
      </c>
      <c r="C37" s="101">
        <f t="shared" si="2"/>
        <v>827.68899999999996</v>
      </c>
      <c r="D37" s="101"/>
      <c r="E37" s="101">
        <v>0</v>
      </c>
      <c r="F37" s="101"/>
      <c r="G37" s="101"/>
      <c r="H37" s="101">
        <v>0</v>
      </c>
      <c r="I37" s="101"/>
      <c r="J37" s="101">
        <v>0</v>
      </c>
      <c r="K37" s="101">
        <v>827.68899999999996</v>
      </c>
      <c r="L37" s="101">
        <f t="shared" si="3"/>
        <v>833.85599999999999</v>
      </c>
      <c r="M37" s="101"/>
      <c r="N37" s="101">
        <v>0</v>
      </c>
      <c r="O37" s="101"/>
      <c r="P37" s="101"/>
      <c r="Q37" s="101">
        <v>0</v>
      </c>
      <c r="R37" s="101"/>
      <c r="S37" s="101">
        <v>0</v>
      </c>
      <c r="T37" s="101">
        <v>833.85599999999999</v>
      </c>
      <c r="U37">
        <v>4345045088</v>
      </c>
    </row>
    <row r="38" spans="1:21" x14ac:dyDescent="0.25">
      <c r="A38" s="103">
        <v>35</v>
      </c>
      <c r="B38" s="95" t="s">
        <v>39</v>
      </c>
      <c r="C38" s="101">
        <f t="shared" si="2"/>
        <v>769.11039099999994</v>
      </c>
      <c r="D38" s="101"/>
      <c r="E38" s="101">
        <v>0</v>
      </c>
      <c r="F38" s="101"/>
      <c r="G38" s="101"/>
      <c r="H38" s="101">
        <v>0</v>
      </c>
      <c r="I38" s="101"/>
      <c r="J38" s="101">
        <v>0</v>
      </c>
      <c r="K38" s="101">
        <v>769.11039099999994</v>
      </c>
      <c r="L38" s="101">
        <f t="shared" si="3"/>
        <v>758.2</v>
      </c>
      <c r="M38" s="101"/>
      <c r="N38" s="101">
        <v>0</v>
      </c>
      <c r="O38" s="101"/>
      <c r="P38" s="101"/>
      <c r="Q38" s="101">
        <v>0</v>
      </c>
      <c r="R38" s="101"/>
      <c r="S38" s="101">
        <v>0</v>
      </c>
      <c r="T38" s="101">
        <v>758.2</v>
      </c>
      <c r="U38">
        <v>8601042850</v>
      </c>
    </row>
    <row r="39" spans="1:21" x14ac:dyDescent="0.25">
      <c r="A39" s="103">
        <v>36</v>
      </c>
      <c r="B39" s="95" t="s">
        <v>23</v>
      </c>
      <c r="C39" s="101">
        <f t="shared" si="2"/>
        <v>761.45191</v>
      </c>
      <c r="D39" s="101"/>
      <c r="E39" s="101">
        <v>0</v>
      </c>
      <c r="F39" s="101"/>
      <c r="G39" s="101"/>
      <c r="H39" s="101">
        <v>0</v>
      </c>
      <c r="I39" s="101"/>
      <c r="J39" s="101">
        <v>0</v>
      </c>
      <c r="K39" s="101">
        <v>761.45191</v>
      </c>
      <c r="L39" s="101">
        <f t="shared" si="3"/>
        <v>908.83687999999995</v>
      </c>
      <c r="M39" s="101"/>
      <c r="N39" s="101">
        <v>0</v>
      </c>
      <c r="O39" s="101"/>
      <c r="P39" s="101"/>
      <c r="Q39" s="101">
        <v>0</v>
      </c>
      <c r="R39" s="101"/>
      <c r="S39" s="101">
        <v>0</v>
      </c>
      <c r="T39" s="101">
        <v>908.83687999999995</v>
      </c>
      <c r="U39">
        <v>5321059541</v>
      </c>
    </row>
    <row r="40" spans="1:21" x14ac:dyDescent="0.25">
      <c r="A40" s="103">
        <v>37</v>
      </c>
      <c r="B40" s="95" t="s">
        <v>32</v>
      </c>
      <c r="C40" s="101">
        <f t="shared" si="2"/>
        <v>730.44614999999999</v>
      </c>
      <c r="D40" s="101"/>
      <c r="E40" s="101">
        <v>0</v>
      </c>
      <c r="F40" s="101"/>
      <c r="G40" s="101"/>
      <c r="H40" s="101">
        <v>0</v>
      </c>
      <c r="I40" s="101"/>
      <c r="J40" s="101">
        <v>0</v>
      </c>
      <c r="K40" s="101">
        <v>730.44614999999999</v>
      </c>
      <c r="L40" s="101">
        <f t="shared" si="3"/>
        <v>894.78899999999999</v>
      </c>
      <c r="M40" s="101"/>
      <c r="N40" s="101">
        <v>0</v>
      </c>
      <c r="O40" s="101"/>
      <c r="P40" s="101"/>
      <c r="Q40" s="101">
        <v>0</v>
      </c>
      <c r="R40" s="101"/>
      <c r="S40" s="101">
        <v>0</v>
      </c>
      <c r="T40" s="101">
        <v>894.78899999999999</v>
      </c>
      <c r="U40">
        <v>2634091033</v>
      </c>
    </row>
    <row r="41" spans="1:21" x14ac:dyDescent="0.25">
      <c r="A41" s="103">
        <v>38</v>
      </c>
      <c r="B41" s="95" t="s">
        <v>13</v>
      </c>
      <c r="C41" s="101">
        <f t="shared" si="2"/>
        <v>685.56</v>
      </c>
      <c r="D41" s="101"/>
      <c r="E41" s="101">
        <v>0</v>
      </c>
      <c r="F41" s="101"/>
      <c r="G41" s="101"/>
      <c r="H41" s="101">
        <v>0</v>
      </c>
      <c r="I41" s="101"/>
      <c r="J41" s="101">
        <v>0</v>
      </c>
      <c r="K41" s="101">
        <v>685.56</v>
      </c>
      <c r="L41" s="101">
        <f t="shared" si="3"/>
        <v>692.173</v>
      </c>
      <c r="M41" s="101"/>
      <c r="N41" s="101">
        <v>0</v>
      </c>
      <c r="O41" s="101"/>
      <c r="P41" s="101"/>
      <c r="Q41" s="101">
        <v>0</v>
      </c>
      <c r="R41" s="101"/>
      <c r="S41" s="101">
        <v>0</v>
      </c>
      <c r="T41" s="101">
        <v>692.173</v>
      </c>
      <c r="U41">
        <v>3801990027</v>
      </c>
    </row>
    <row r="42" spans="1:21" x14ac:dyDescent="0.25">
      <c r="A42" s="103">
        <v>39</v>
      </c>
      <c r="B42" s="95" t="s">
        <v>174</v>
      </c>
      <c r="C42" s="101">
        <f t="shared" si="2"/>
        <v>681.68600000000004</v>
      </c>
      <c r="D42" s="101"/>
      <c r="E42" s="101">
        <v>0</v>
      </c>
      <c r="F42" s="101"/>
      <c r="G42" s="101"/>
      <c r="H42" s="101">
        <v>0</v>
      </c>
      <c r="I42" s="101"/>
      <c r="J42" s="101">
        <v>0</v>
      </c>
      <c r="K42" s="101">
        <v>681.68600000000004</v>
      </c>
      <c r="L42" s="101">
        <f t="shared" si="3"/>
        <v>475.86500000000001</v>
      </c>
      <c r="M42" s="101"/>
      <c r="N42" s="101">
        <v>0</v>
      </c>
      <c r="O42" s="101"/>
      <c r="P42" s="101"/>
      <c r="Q42" s="101">
        <v>0</v>
      </c>
      <c r="R42" s="101"/>
      <c r="S42" s="101">
        <v>0</v>
      </c>
      <c r="T42" s="101">
        <v>475.86500000000001</v>
      </c>
      <c r="U42">
        <v>5038072003</v>
      </c>
    </row>
    <row r="43" spans="1:21" x14ac:dyDescent="0.25">
      <c r="A43" s="103">
        <v>40</v>
      </c>
      <c r="B43" s="95" t="s">
        <v>189</v>
      </c>
      <c r="C43" s="101">
        <f t="shared" si="2"/>
        <v>624.31299999999999</v>
      </c>
      <c r="D43" s="101"/>
      <c r="E43" s="101">
        <v>0</v>
      </c>
      <c r="F43" s="101"/>
      <c r="G43" s="101"/>
      <c r="H43" s="101">
        <v>0</v>
      </c>
      <c r="I43" s="101"/>
      <c r="J43" s="101">
        <v>0</v>
      </c>
      <c r="K43" s="101">
        <v>624.31299999999999</v>
      </c>
      <c r="L43" s="101">
        <f t="shared" si="3"/>
        <v>671.91800000000001</v>
      </c>
      <c r="M43" s="101"/>
      <c r="N43" s="101">
        <v>0</v>
      </c>
      <c r="O43" s="101"/>
      <c r="P43" s="101"/>
      <c r="Q43" s="101">
        <v>0</v>
      </c>
      <c r="R43" s="101"/>
      <c r="S43" s="101">
        <v>0</v>
      </c>
      <c r="T43" s="101">
        <v>671.91800000000001</v>
      </c>
      <c r="U43" t="s">
        <v>190</v>
      </c>
    </row>
    <row r="44" spans="1:21" x14ac:dyDescent="0.25">
      <c r="A44" s="103">
        <v>41</v>
      </c>
      <c r="B44" s="95" t="s">
        <v>179</v>
      </c>
      <c r="C44" s="101">
        <f t="shared" si="2"/>
        <v>616.21299999999997</v>
      </c>
      <c r="D44" s="101"/>
      <c r="E44" s="101">
        <v>0</v>
      </c>
      <c r="F44" s="101"/>
      <c r="G44" s="101"/>
      <c r="H44" s="101">
        <v>0</v>
      </c>
      <c r="I44" s="101"/>
      <c r="J44" s="101">
        <v>0</v>
      </c>
      <c r="K44" s="101">
        <v>616.21299999999997</v>
      </c>
      <c r="L44" s="101">
        <f t="shared" si="3"/>
        <v>589.98900000000003</v>
      </c>
      <c r="M44" s="101"/>
      <c r="N44" s="101">
        <v>0</v>
      </c>
      <c r="O44" s="101"/>
      <c r="P44" s="101"/>
      <c r="Q44" s="101">
        <v>0</v>
      </c>
      <c r="R44" s="101"/>
      <c r="S44" s="101">
        <v>0</v>
      </c>
      <c r="T44" s="101">
        <v>589.98900000000003</v>
      </c>
      <c r="U44">
        <v>6952000911</v>
      </c>
    </row>
    <row r="45" spans="1:21" x14ac:dyDescent="0.25">
      <c r="A45" s="103">
        <v>42</v>
      </c>
      <c r="B45" s="95" t="s">
        <v>62</v>
      </c>
      <c r="C45" s="101">
        <f t="shared" si="2"/>
        <v>577.24599999999998</v>
      </c>
      <c r="D45" s="105">
        <v>0</v>
      </c>
      <c r="E45" s="101">
        <v>0</v>
      </c>
      <c r="F45" s="101"/>
      <c r="G45" s="101"/>
      <c r="H45" s="101">
        <v>576.84699999999998</v>
      </c>
      <c r="I45" s="101">
        <v>14.4</v>
      </c>
      <c r="J45" s="101">
        <v>0</v>
      </c>
      <c r="K45" s="101">
        <v>0.39900000000000002</v>
      </c>
      <c r="L45" s="101">
        <f t="shared" si="3"/>
        <v>394.47700000000003</v>
      </c>
      <c r="M45" s="105">
        <v>0</v>
      </c>
      <c r="N45" s="101">
        <v>0</v>
      </c>
      <c r="O45" s="101"/>
      <c r="P45" s="101"/>
      <c r="Q45" s="101">
        <v>393.41800000000001</v>
      </c>
      <c r="R45" s="101">
        <v>15.8</v>
      </c>
      <c r="S45" s="101">
        <v>0</v>
      </c>
      <c r="T45" s="101">
        <v>1.0589999999999999</v>
      </c>
      <c r="U45">
        <v>7838492459</v>
      </c>
    </row>
    <row r="46" spans="1:21" x14ac:dyDescent="0.25">
      <c r="A46" s="103">
        <v>43</v>
      </c>
      <c r="B46" s="95" t="s">
        <v>177</v>
      </c>
      <c r="C46" s="101">
        <f t="shared" si="2"/>
        <v>573.87400000000002</v>
      </c>
      <c r="D46" s="101"/>
      <c r="E46" s="101">
        <v>0</v>
      </c>
      <c r="F46" s="101"/>
      <c r="G46" s="101"/>
      <c r="H46" s="101">
        <v>0</v>
      </c>
      <c r="I46" s="101"/>
      <c r="J46" s="101">
        <v>0</v>
      </c>
      <c r="K46" s="101">
        <v>573.87400000000002</v>
      </c>
      <c r="L46" s="101">
        <f t="shared" si="3"/>
        <v>476.899</v>
      </c>
      <c r="M46" s="101"/>
      <c r="N46" s="101">
        <v>0</v>
      </c>
      <c r="O46" s="101"/>
      <c r="P46" s="101"/>
      <c r="Q46" s="101">
        <v>0</v>
      </c>
      <c r="R46" s="101"/>
      <c r="S46" s="101">
        <v>0</v>
      </c>
      <c r="T46" s="101">
        <v>476.899</v>
      </c>
      <c r="U46">
        <v>3666144160</v>
      </c>
    </row>
    <row r="47" spans="1:21" x14ac:dyDescent="0.25">
      <c r="A47" s="103">
        <v>44</v>
      </c>
      <c r="B47" s="95" t="s">
        <v>10</v>
      </c>
      <c r="C47" s="101">
        <f t="shared" si="2"/>
        <v>551.78300000000002</v>
      </c>
      <c r="D47" s="101"/>
      <c r="E47" s="101">
        <v>0</v>
      </c>
      <c r="F47" s="101"/>
      <c r="G47" s="101"/>
      <c r="H47" s="101">
        <v>0</v>
      </c>
      <c r="I47" s="101"/>
      <c r="J47" s="101">
        <v>0</v>
      </c>
      <c r="K47" s="101">
        <v>551.78300000000002</v>
      </c>
      <c r="L47" s="101">
        <f t="shared" si="3"/>
        <v>616.62199999999996</v>
      </c>
      <c r="M47" s="101"/>
      <c r="N47" s="101">
        <v>0</v>
      </c>
      <c r="O47" s="101"/>
      <c r="P47" s="101"/>
      <c r="Q47" s="101">
        <v>0</v>
      </c>
      <c r="R47" s="101"/>
      <c r="S47" s="101">
        <v>0</v>
      </c>
      <c r="T47" s="101">
        <v>616.62199999999996</v>
      </c>
      <c r="U47">
        <v>3525251257</v>
      </c>
    </row>
    <row r="48" spans="1:21" x14ac:dyDescent="0.25">
      <c r="A48" s="103">
        <v>45</v>
      </c>
      <c r="B48" s="95" t="s">
        <v>191</v>
      </c>
      <c r="C48" s="101">
        <f t="shared" si="2"/>
        <v>529.45500000000004</v>
      </c>
      <c r="D48" s="101"/>
      <c r="E48" s="101">
        <v>0</v>
      </c>
      <c r="F48" s="101"/>
      <c r="G48" s="101"/>
      <c r="H48" s="101">
        <v>0</v>
      </c>
      <c r="I48" s="101"/>
      <c r="J48" s="101">
        <v>0</v>
      </c>
      <c r="K48" s="101">
        <v>529.45500000000004</v>
      </c>
      <c r="L48" s="101">
        <f t="shared" si="3"/>
        <v>418.02</v>
      </c>
      <c r="M48" s="101"/>
      <c r="N48" s="101">
        <v>0</v>
      </c>
      <c r="O48" s="101"/>
      <c r="P48" s="101"/>
      <c r="Q48" s="101">
        <v>0</v>
      </c>
      <c r="R48" s="101"/>
      <c r="S48" s="101">
        <v>0</v>
      </c>
      <c r="T48" s="101">
        <v>418.02</v>
      </c>
      <c r="U48" t="s">
        <v>201</v>
      </c>
    </row>
    <row r="49" spans="1:21" x14ac:dyDescent="0.25">
      <c r="A49" s="103">
        <v>46</v>
      </c>
      <c r="B49" s="95" t="s">
        <v>193</v>
      </c>
      <c r="C49" s="101">
        <f t="shared" si="2"/>
        <v>523.53899999999999</v>
      </c>
      <c r="D49" s="101"/>
      <c r="E49" s="101">
        <v>0</v>
      </c>
      <c r="F49" s="101"/>
      <c r="G49" s="101"/>
      <c r="H49" s="101">
        <v>0</v>
      </c>
      <c r="I49" s="101"/>
      <c r="J49" s="101">
        <v>0</v>
      </c>
      <c r="K49" s="101">
        <v>523.53899999999999</v>
      </c>
      <c r="L49" s="101">
        <f t="shared" si="3"/>
        <v>374.22300000000001</v>
      </c>
      <c r="M49" s="101"/>
      <c r="N49" s="101">
        <v>0</v>
      </c>
      <c r="O49" s="101"/>
      <c r="P49" s="101"/>
      <c r="Q49" s="101">
        <v>0</v>
      </c>
      <c r="R49" s="101"/>
      <c r="S49" s="101">
        <v>0</v>
      </c>
      <c r="T49" s="101">
        <v>374.22300000000001</v>
      </c>
      <c r="U49" t="s">
        <v>203</v>
      </c>
    </row>
    <row r="50" spans="1:21" x14ac:dyDescent="0.25">
      <c r="A50" s="103">
        <v>47</v>
      </c>
      <c r="B50" s="98" t="s">
        <v>14</v>
      </c>
      <c r="C50" s="101">
        <f t="shared" si="2"/>
        <v>522.28790000000004</v>
      </c>
      <c r="D50" s="101"/>
      <c r="E50" s="101">
        <v>0</v>
      </c>
      <c r="F50" s="101"/>
      <c r="G50" s="101"/>
      <c r="H50" s="101">
        <v>0</v>
      </c>
      <c r="I50" s="101"/>
      <c r="J50" s="101">
        <v>0</v>
      </c>
      <c r="K50" s="101">
        <v>522.28790000000004</v>
      </c>
      <c r="L50" s="101">
        <f t="shared" si="3"/>
        <v>547.87464999999997</v>
      </c>
      <c r="M50" s="101"/>
      <c r="N50" s="101">
        <v>0</v>
      </c>
      <c r="O50" s="101"/>
      <c r="P50" s="101"/>
      <c r="Q50" s="101">
        <v>0</v>
      </c>
      <c r="R50" s="101"/>
      <c r="S50" s="101">
        <v>0</v>
      </c>
      <c r="T50" s="101">
        <v>547.87464999999997</v>
      </c>
      <c r="U50">
        <v>4101091354</v>
      </c>
    </row>
    <row r="51" spans="1:21" x14ac:dyDescent="0.25">
      <c r="A51" s="103">
        <v>48</v>
      </c>
      <c r="B51" s="95" t="s">
        <v>37</v>
      </c>
      <c r="C51" s="101">
        <f t="shared" si="2"/>
        <v>514.05899999999997</v>
      </c>
      <c r="D51" s="101"/>
      <c r="E51" s="101">
        <v>0</v>
      </c>
      <c r="F51" s="101"/>
      <c r="G51" s="101"/>
      <c r="H51" s="101">
        <v>0</v>
      </c>
      <c r="I51" s="101"/>
      <c r="J51" s="101">
        <v>0</v>
      </c>
      <c r="K51" s="101">
        <v>514.05899999999997</v>
      </c>
      <c r="L51" s="101">
        <f t="shared" si="3"/>
        <v>612.49199999999996</v>
      </c>
      <c r="M51" s="101"/>
      <c r="N51" s="101">
        <v>0</v>
      </c>
      <c r="O51" s="101"/>
      <c r="P51" s="101"/>
      <c r="Q51" s="101">
        <v>0</v>
      </c>
      <c r="R51" s="101"/>
      <c r="S51" s="101">
        <v>0</v>
      </c>
      <c r="T51" s="101">
        <v>612.49199999999996</v>
      </c>
      <c r="U51" t="s">
        <v>202</v>
      </c>
    </row>
    <row r="52" spans="1:21" x14ac:dyDescent="0.25">
      <c r="A52" s="103">
        <v>49</v>
      </c>
      <c r="B52" s="95" t="s">
        <v>47</v>
      </c>
      <c r="C52" s="101">
        <f t="shared" si="2"/>
        <v>510.17450000000002</v>
      </c>
      <c r="D52" s="105">
        <v>0</v>
      </c>
      <c r="E52" s="101">
        <v>0</v>
      </c>
      <c r="F52" s="101"/>
      <c r="G52" s="101"/>
      <c r="H52" s="101">
        <v>450.84500000000003</v>
      </c>
      <c r="I52" s="101" t="s">
        <v>84</v>
      </c>
      <c r="J52" s="101">
        <v>0</v>
      </c>
      <c r="K52" s="101">
        <v>59.329500000000003</v>
      </c>
      <c r="L52" s="101">
        <f t="shared" si="3"/>
        <v>1159.2080000000001</v>
      </c>
      <c r="M52" s="105">
        <v>0</v>
      </c>
      <c r="N52" s="101">
        <v>0</v>
      </c>
      <c r="O52" s="101"/>
      <c r="P52" s="101"/>
      <c r="Q52" s="101">
        <v>1100.596</v>
      </c>
      <c r="R52" s="101" t="s">
        <v>84</v>
      </c>
      <c r="S52" s="101">
        <v>0</v>
      </c>
      <c r="T52" s="101">
        <v>58.612000000000002</v>
      </c>
      <c r="U52">
        <v>5407487242</v>
      </c>
    </row>
    <row r="53" spans="1:21" x14ac:dyDescent="0.25">
      <c r="A53" s="103">
        <v>50</v>
      </c>
      <c r="B53" s="95" t="s">
        <v>204</v>
      </c>
      <c r="C53" s="101">
        <f t="shared" si="2"/>
        <v>494.495</v>
      </c>
      <c r="D53" s="101"/>
      <c r="E53" s="101">
        <v>0</v>
      </c>
      <c r="F53" s="101"/>
      <c r="G53" s="101"/>
      <c r="H53" s="101">
        <v>0</v>
      </c>
      <c r="I53" s="101"/>
      <c r="J53" s="101">
        <v>0</v>
      </c>
      <c r="K53" s="101">
        <v>494.495</v>
      </c>
      <c r="L53" s="101">
        <f t="shared" si="3"/>
        <v>501.86900000000003</v>
      </c>
      <c r="M53" s="101"/>
      <c r="N53" s="101">
        <v>0</v>
      </c>
      <c r="O53" s="101"/>
      <c r="P53" s="101"/>
      <c r="Q53" s="101">
        <v>0</v>
      </c>
      <c r="R53" s="101"/>
      <c r="S53" s="101">
        <v>0</v>
      </c>
      <c r="T53" s="101">
        <v>501.86900000000003</v>
      </c>
      <c r="U53" t="s">
        <v>205</v>
      </c>
    </row>
    <row r="54" spans="1:21" x14ac:dyDescent="0.25">
      <c r="A54" s="103">
        <v>51</v>
      </c>
      <c r="B54" s="95" t="s">
        <v>219</v>
      </c>
      <c r="C54" s="101">
        <f t="shared" si="2"/>
        <v>491.95299999999997</v>
      </c>
      <c r="D54" s="101"/>
      <c r="E54" s="101">
        <v>0</v>
      </c>
      <c r="F54" s="101"/>
      <c r="G54" s="101"/>
      <c r="H54" s="101">
        <v>0</v>
      </c>
      <c r="I54" s="101"/>
      <c r="J54" s="101">
        <v>0</v>
      </c>
      <c r="K54" s="101">
        <v>491.95299999999997</v>
      </c>
      <c r="L54" s="101">
        <f t="shared" si="3"/>
        <v>413.81599999999997</v>
      </c>
      <c r="M54" s="101"/>
      <c r="N54" s="101">
        <v>0</v>
      </c>
      <c r="O54" s="101"/>
      <c r="P54" s="101"/>
      <c r="Q54" s="101">
        <v>0</v>
      </c>
      <c r="R54" s="101"/>
      <c r="S54" s="101">
        <v>0</v>
      </c>
      <c r="T54" s="101">
        <v>413.81599999999997</v>
      </c>
      <c r="U54" t="s">
        <v>207</v>
      </c>
    </row>
    <row r="55" spans="1:21" x14ac:dyDescent="0.25">
      <c r="A55" s="103">
        <v>52</v>
      </c>
      <c r="B55" s="95" t="s">
        <v>176</v>
      </c>
      <c r="C55" s="101">
        <f t="shared" si="2"/>
        <v>484.22424699999999</v>
      </c>
      <c r="D55" s="101"/>
      <c r="E55" s="101">
        <v>0</v>
      </c>
      <c r="F55" s="101"/>
      <c r="G55" s="101"/>
      <c r="H55" s="101">
        <v>0</v>
      </c>
      <c r="I55" s="101"/>
      <c r="J55" s="101">
        <v>0</v>
      </c>
      <c r="K55" s="101">
        <v>484.22424699999999</v>
      </c>
      <c r="L55" s="101">
        <f t="shared" si="3"/>
        <v>51.006999999999998</v>
      </c>
      <c r="M55" s="101"/>
      <c r="N55" s="101">
        <v>0</v>
      </c>
      <c r="O55" s="101"/>
      <c r="P55" s="101"/>
      <c r="Q55" s="101">
        <v>0</v>
      </c>
      <c r="R55" s="101"/>
      <c r="S55" s="101">
        <v>0</v>
      </c>
      <c r="T55" s="101">
        <v>51.006999999999998</v>
      </c>
      <c r="U55">
        <v>2464154029</v>
      </c>
    </row>
    <row r="56" spans="1:21" x14ac:dyDescent="0.25">
      <c r="A56" s="103">
        <v>53</v>
      </c>
      <c r="B56" s="95" t="s">
        <v>211</v>
      </c>
      <c r="C56" s="101">
        <f t="shared" si="2"/>
        <v>477.53</v>
      </c>
      <c r="D56" s="101"/>
      <c r="E56" s="101">
        <v>0</v>
      </c>
      <c r="F56" s="101"/>
      <c r="G56" s="101"/>
      <c r="H56" s="101">
        <v>0</v>
      </c>
      <c r="I56" s="101"/>
      <c r="J56" s="101">
        <v>0</v>
      </c>
      <c r="K56" s="101">
        <v>477.53</v>
      </c>
      <c r="L56" s="101">
        <f t="shared" si="3"/>
        <v>507.59500000000003</v>
      </c>
      <c r="M56" s="101"/>
      <c r="N56" s="101">
        <v>0</v>
      </c>
      <c r="O56" s="101"/>
      <c r="P56" s="101"/>
      <c r="Q56" s="101">
        <v>0</v>
      </c>
      <c r="R56" s="101"/>
      <c r="S56" s="101">
        <v>0</v>
      </c>
      <c r="T56" s="101">
        <v>507.59500000000003</v>
      </c>
      <c r="U56" t="s">
        <v>210</v>
      </c>
    </row>
    <row r="57" spans="1:21" x14ac:dyDescent="0.25">
      <c r="A57" s="103">
        <v>54</v>
      </c>
      <c r="B57" s="95" t="s">
        <v>8</v>
      </c>
      <c r="C57" s="101">
        <f t="shared" si="2"/>
        <v>473.733</v>
      </c>
      <c r="D57" s="101"/>
      <c r="E57" s="101">
        <v>0</v>
      </c>
      <c r="F57" s="101"/>
      <c r="G57" s="101"/>
      <c r="H57" s="101">
        <v>0</v>
      </c>
      <c r="I57" s="101"/>
      <c r="J57" s="101">
        <v>0</v>
      </c>
      <c r="K57" s="101">
        <v>473.733</v>
      </c>
      <c r="L57" s="101">
        <f t="shared" si="3"/>
        <v>343.37900000000002</v>
      </c>
      <c r="M57" s="101"/>
      <c r="N57" s="101">
        <v>0</v>
      </c>
      <c r="O57" s="101"/>
      <c r="P57" s="101"/>
      <c r="Q57" s="101">
        <v>0</v>
      </c>
      <c r="R57" s="101"/>
      <c r="S57" s="101">
        <v>0</v>
      </c>
      <c r="T57" s="101">
        <v>343.37900000000002</v>
      </c>
      <c r="U57">
        <v>3015028318</v>
      </c>
    </row>
    <row r="58" spans="1:21" x14ac:dyDescent="0.25">
      <c r="A58" s="103">
        <v>55</v>
      </c>
      <c r="B58" s="95" t="s">
        <v>175</v>
      </c>
      <c r="C58" s="101">
        <f t="shared" ref="C58:C83" si="4">SUM(E58+H58+K58+J58)</f>
        <v>452.28399999999999</v>
      </c>
      <c r="D58" s="101"/>
      <c r="E58" s="101">
        <v>0</v>
      </c>
      <c r="F58" s="101"/>
      <c r="G58" s="101"/>
      <c r="H58" s="101">
        <v>0</v>
      </c>
      <c r="I58" s="101"/>
      <c r="J58" s="101">
        <v>0</v>
      </c>
      <c r="K58" s="101">
        <v>452.28399999999999</v>
      </c>
      <c r="L58" s="101">
        <f t="shared" ref="L58:L83" si="5">SUM(N58+Q58+T58+S58)</f>
        <v>446.19600000000003</v>
      </c>
      <c r="M58" s="101"/>
      <c r="N58" s="101">
        <v>0</v>
      </c>
      <c r="O58" s="101"/>
      <c r="P58" s="101"/>
      <c r="Q58" s="101">
        <v>0</v>
      </c>
      <c r="R58" s="101"/>
      <c r="S58" s="101">
        <v>0</v>
      </c>
      <c r="T58" s="101">
        <v>446.19600000000003</v>
      </c>
      <c r="U58">
        <v>3328999318</v>
      </c>
    </row>
    <row r="59" spans="1:21" x14ac:dyDescent="0.25">
      <c r="A59" s="103">
        <v>56</v>
      </c>
      <c r="B59" s="95" t="s">
        <v>41</v>
      </c>
      <c r="C59" s="101">
        <f t="shared" si="4"/>
        <v>445.85659000000004</v>
      </c>
      <c r="D59" s="101"/>
      <c r="E59" s="101">
        <v>0</v>
      </c>
      <c r="F59" s="101"/>
      <c r="G59" s="101"/>
      <c r="H59" s="101">
        <v>0</v>
      </c>
      <c r="I59" s="101"/>
      <c r="J59" s="101">
        <v>0</v>
      </c>
      <c r="K59" s="101">
        <v>445.85659000000004</v>
      </c>
      <c r="L59" s="101">
        <f t="shared" si="5"/>
        <v>413.54690999999997</v>
      </c>
      <c r="M59" s="101"/>
      <c r="N59" s="101">
        <v>0</v>
      </c>
      <c r="O59" s="101"/>
      <c r="P59" s="101"/>
      <c r="Q59" s="101">
        <v>0</v>
      </c>
      <c r="R59" s="101"/>
      <c r="S59" s="101">
        <v>0</v>
      </c>
      <c r="T59" s="101">
        <v>413.54690999999997</v>
      </c>
      <c r="U59">
        <v>7604192192</v>
      </c>
    </row>
    <row r="60" spans="1:21" x14ac:dyDescent="0.25">
      <c r="A60" s="103">
        <v>57</v>
      </c>
      <c r="B60" s="95" t="s">
        <v>192</v>
      </c>
      <c r="C60" s="101">
        <f t="shared" si="4"/>
        <v>443.65899999999999</v>
      </c>
      <c r="D60" s="101"/>
      <c r="E60" s="101">
        <v>0</v>
      </c>
      <c r="F60" s="101"/>
      <c r="G60" s="101"/>
      <c r="H60" s="101">
        <v>0</v>
      </c>
      <c r="I60" s="101"/>
      <c r="J60" s="101">
        <v>0</v>
      </c>
      <c r="K60" s="101">
        <v>443.65899999999999</v>
      </c>
      <c r="L60" s="101">
        <f t="shared" si="5"/>
        <v>619.30799999999999</v>
      </c>
      <c r="M60" s="101"/>
      <c r="N60" s="101">
        <v>0</v>
      </c>
      <c r="O60" s="101"/>
      <c r="P60" s="101"/>
      <c r="Q60" s="101">
        <v>0</v>
      </c>
      <c r="R60" s="101"/>
      <c r="S60" s="101">
        <v>0</v>
      </c>
      <c r="T60" s="101">
        <v>619.30799999999999</v>
      </c>
      <c r="U60">
        <v>7106015641</v>
      </c>
    </row>
    <row r="61" spans="1:21" x14ac:dyDescent="0.25">
      <c r="A61" s="103">
        <v>58</v>
      </c>
      <c r="B61" s="95" t="s">
        <v>22</v>
      </c>
      <c r="C61" s="101">
        <f t="shared" si="4"/>
        <v>410.79599999999999</v>
      </c>
      <c r="D61" s="101"/>
      <c r="E61" s="101">
        <v>0</v>
      </c>
      <c r="F61" s="101"/>
      <c r="G61" s="101"/>
      <c r="H61" s="101">
        <v>0</v>
      </c>
      <c r="I61" s="101"/>
      <c r="J61" s="101">
        <v>0</v>
      </c>
      <c r="K61" s="101">
        <v>410.79599999999999</v>
      </c>
      <c r="L61" s="101">
        <f t="shared" si="5"/>
        <v>588.16628000000003</v>
      </c>
      <c r="M61" s="101"/>
      <c r="N61" s="101">
        <v>0</v>
      </c>
      <c r="O61" s="101"/>
      <c r="P61" s="101"/>
      <c r="Q61" s="101">
        <v>0</v>
      </c>
      <c r="R61" s="101"/>
      <c r="S61" s="101">
        <v>0</v>
      </c>
      <c r="T61" s="101">
        <v>588.16628000000003</v>
      </c>
      <c r="U61" t="s">
        <v>138</v>
      </c>
    </row>
    <row r="62" spans="1:21" x14ac:dyDescent="0.25">
      <c r="A62" s="103">
        <v>59</v>
      </c>
      <c r="B62" s="95" t="s">
        <v>194</v>
      </c>
      <c r="C62" s="101">
        <f t="shared" si="4"/>
        <v>403.79</v>
      </c>
      <c r="D62" s="101"/>
      <c r="E62" s="101">
        <v>0</v>
      </c>
      <c r="F62" s="101"/>
      <c r="G62" s="101"/>
      <c r="H62" s="101">
        <v>0</v>
      </c>
      <c r="I62" s="101"/>
      <c r="J62" s="101">
        <v>0</v>
      </c>
      <c r="K62" s="101">
        <v>403.79</v>
      </c>
      <c r="L62" s="101">
        <f t="shared" si="5"/>
        <v>406.51100000000002</v>
      </c>
      <c r="M62" s="101"/>
      <c r="N62" s="101">
        <v>0</v>
      </c>
      <c r="O62" s="101"/>
      <c r="P62" s="101"/>
      <c r="Q62" s="101">
        <v>0</v>
      </c>
      <c r="R62" s="101"/>
      <c r="S62" s="101">
        <v>0</v>
      </c>
      <c r="T62" s="101">
        <v>406.51100000000002</v>
      </c>
      <c r="U62" t="s">
        <v>206</v>
      </c>
    </row>
    <row r="63" spans="1:21" x14ac:dyDescent="0.25">
      <c r="A63" s="103">
        <v>60</v>
      </c>
      <c r="B63" s="95" t="s">
        <v>178</v>
      </c>
      <c r="C63" s="101">
        <f t="shared" si="4"/>
        <v>397.96199999999999</v>
      </c>
      <c r="D63" s="101"/>
      <c r="E63" s="101">
        <v>0</v>
      </c>
      <c r="F63" s="101"/>
      <c r="G63" s="101"/>
      <c r="H63" s="101">
        <v>0</v>
      </c>
      <c r="I63" s="101"/>
      <c r="J63" s="101">
        <v>0</v>
      </c>
      <c r="K63" s="101">
        <v>397.96199999999999</v>
      </c>
      <c r="L63" s="101">
        <f t="shared" si="5"/>
        <v>577.89599999999996</v>
      </c>
      <c r="M63" s="101"/>
      <c r="N63" s="101">
        <v>0</v>
      </c>
      <c r="O63" s="101"/>
      <c r="P63" s="101"/>
      <c r="Q63" s="101">
        <v>0</v>
      </c>
      <c r="R63" s="101"/>
      <c r="S63" s="101">
        <v>0</v>
      </c>
      <c r="T63" s="101">
        <v>577.89599999999996</v>
      </c>
      <c r="U63">
        <v>5835073174</v>
      </c>
    </row>
    <row r="64" spans="1:21" x14ac:dyDescent="0.25">
      <c r="A64" s="103">
        <v>61</v>
      </c>
      <c r="B64" s="95" t="s">
        <v>20</v>
      </c>
      <c r="C64" s="101">
        <f t="shared" si="4"/>
        <v>375.346</v>
      </c>
      <c r="D64" s="101"/>
      <c r="E64" s="101">
        <v>0</v>
      </c>
      <c r="F64" s="101"/>
      <c r="G64" s="101"/>
      <c r="H64" s="101">
        <v>0</v>
      </c>
      <c r="I64" s="101"/>
      <c r="J64" s="101">
        <v>0</v>
      </c>
      <c r="K64" s="101">
        <v>375.346</v>
      </c>
      <c r="L64" s="101">
        <f t="shared" si="5"/>
        <v>358.846</v>
      </c>
      <c r="M64" s="101"/>
      <c r="N64" s="101">
        <v>0</v>
      </c>
      <c r="O64" s="101"/>
      <c r="P64" s="101"/>
      <c r="Q64" s="101">
        <v>0</v>
      </c>
      <c r="R64" s="101"/>
      <c r="S64" s="101">
        <v>0</v>
      </c>
      <c r="T64" s="101">
        <v>358.846</v>
      </c>
      <c r="U64">
        <v>4632066518</v>
      </c>
    </row>
    <row r="65" spans="1:21" x14ac:dyDescent="0.25">
      <c r="A65" s="103">
        <v>62</v>
      </c>
      <c r="B65" s="95" t="s">
        <v>181</v>
      </c>
      <c r="C65" s="101">
        <f t="shared" si="4"/>
        <v>372.6</v>
      </c>
      <c r="D65" s="101"/>
      <c r="E65" s="101">
        <v>0</v>
      </c>
      <c r="F65" s="101"/>
      <c r="G65" s="101"/>
      <c r="H65" s="101">
        <v>0</v>
      </c>
      <c r="I65" s="101"/>
      <c r="J65" s="101">
        <v>0</v>
      </c>
      <c r="K65" s="101">
        <v>372.6</v>
      </c>
      <c r="L65" s="101">
        <f t="shared" si="5"/>
        <v>286.76</v>
      </c>
      <c r="M65" s="101"/>
      <c r="N65" s="101">
        <v>0</v>
      </c>
      <c r="O65" s="101"/>
      <c r="P65" s="101"/>
      <c r="Q65" s="101">
        <v>0</v>
      </c>
      <c r="R65" s="101"/>
      <c r="S65" s="101">
        <v>0</v>
      </c>
      <c r="T65" s="101">
        <v>286.76</v>
      </c>
      <c r="U65">
        <v>6450939546</v>
      </c>
    </row>
    <row r="66" spans="1:21" x14ac:dyDescent="0.25">
      <c r="A66" s="103">
        <v>63</v>
      </c>
      <c r="B66" s="95" t="s">
        <v>7</v>
      </c>
      <c r="C66" s="101">
        <f t="shared" si="4"/>
        <v>368.88332400000002</v>
      </c>
      <c r="D66" s="101"/>
      <c r="E66" s="101">
        <v>0</v>
      </c>
      <c r="F66" s="101"/>
      <c r="G66" s="101"/>
      <c r="H66" s="101">
        <v>0</v>
      </c>
      <c r="I66" s="101"/>
      <c r="J66" s="101">
        <v>0</v>
      </c>
      <c r="K66" s="101">
        <v>368.88332400000002</v>
      </c>
      <c r="L66" s="101">
        <f t="shared" si="5"/>
        <v>404.98941100000002</v>
      </c>
      <c r="M66" s="101"/>
      <c r="N66" s="101">
        <v>0</v>
      </c>
      <c r="O66" s="101"/>
      <c r="P66" s="101"/>
      <c r="Q66" s="101">
        <v>0</v>
      </c>
      <c r="R66" s="101"/>
      <c r="S66" s="101">
        <v>0</v>
      </c>
      <c r="T66" s="101">
        <v>404.98941100000002</v>
      </c>
      <c r="U66">
        <v>2901204067</v>
      </c>
    </row>
    <row r="67" spans="1:21" x14ac:dyDescent="0.25">
      <c r="A67" s="103">
        <v>64</v>
      </c>
      <c r="B67" s="95" t="s">
        <v>180</v>
      </c>
      <c r="C67" s="101">
        <f t="shared" si="4"/>
        <v>345.43056899999999</v>
      </c>
      <c r="D67" s="101"/>
      <c r="E67" s="101">
        <v>0</v>
      </c>
      <c r="F67" s="101"/>
      <c r="G67" s="101"/>
      <c r="H67" s="101">
        <v>0</v>
      </c>
      <c r="I67" s="101"/>
      <c r="J67" s="101">
        <v>0</v>
      </c>
      <c r="K67" s="101">
        <v>345.43056899999999</v>
      </c>
      <c r="L67" s="101">
        <f t="shared" si="5"/>
        <v>364.416</v>
      </c>
      <c r="M67" s="101"/>
      <c r="N67" s="101">
        <v>0</v>
      </c>
      <c r="O67" s="101"/>
      <c r="P67" s="101"/>
      <c r="Q67" s="101">
        <v>0</v>
      </c>
      <c r="R67" s="101"/>
      <c r="S67" s="101">
        <v>0</v>
      </c>
      <c r="T67" s="101">
        <v>364.416</v>
      </c>
      <c r="U67">
        <v>3728015495</v>
      </c>
    </row>
    <row r="68" spans="1:21" x14ac:dyDescent="0.25">
      <c r="A68" s="103">
        <v>65</v>
      </c>
      <c r="B68" s="95" t="s">
        <v>195</v>
      </c>
      <c r="C68" s="101">
        <f t="shared" si="4"/>
        <v>321.01</v>
      </c>
      <c r="D68" s="101"/>
      <c r="E68" s="101">
        <v>0</v>
      </c>
      <c r="F68" s="101"/>
      <c r="G68" s="101"/>
      <c r="H68" s="101">
        <v>0</v>
      </c>
      <c r="I68" s="101"/>
      <c r="J68" s="101">
        <v>0</v>
      </c>
      <c r="K68" s="101">
        <v>321.01</v>
      </c>
      <c r="L68" s="101">
        <f t="shared" si="5"/>
        <v>262.35700000000003</v>
      </c>
      <c r="M68" s="101"/>
      <c r="N68" s="101">
        <v>0</v>
      </c>
      <c r="O68" s="101"/>
      <c r="P68" s="101"/>
      <c r="Q68" s="101">
        <v>0</v>
      </c>
      <c r="R68" s="101"/>
      <c r="S68" s="101">
        <v>0</v>
      </c>
      <c r="T68" s="101">
        <v>262.35700000000003</v>
      </c>
      <c r="U68" t="s">
        <v>208</v>
      </c>
    </row>
    <row r="69" spans="1:21" x14ac:dyDescent="0.25">
      <c r="A69" s="103">
        <v>66</v>
      </c>
      <c r="B69" s="99" t="s">
        <v>196</v>
      </c>
      <c r="C69" s="101">
        <f t="shared" si="4"/>
        <v>302.28100000000001</v>
      </c>
      <c r="D69" s="101"/>
      <c r="E69" s="101">
        <v>0</v>
      </c>
      <c r="F69" s="101"/>
      <c r="G69" s="101"/>
      <c r="H69" s="101">
        <v>0</v>
      </c>
      <c r="I69" s="101"/>
      <c r="J69" s="101">
        <v>0</v>
      </c>
      <c r="K69" s="101">
        <v>302.28100000000001</v>
      </c>
      <c r="L69" s="101">
        <f t="shared" si="5"/>
        <v>266.27600000000001</v>
      </c>
      <c r="M69" s="101"/>
      <c r="N69" s="101">
        <v>0</v>
      </c>
      <c r="O69" s="101"/>
      <c r="P69" s="101"/>
      <c r="Q69" s="101">
        <v>0</v>
      </c>
      <c r="R69" s="101"/>
      <c r="S69" s="101">
        <v>0</v>
      </c>
      <c r="T69" s="101">
        <v>266.27600000000001</v>
      </c>
      <c r="U69" t="s">
        <v>209</v>
      </c>
    </row>
    <row r="70" spans="1:21" x14ac:dyDescent="0.25">
      <c r="A70" s="103">
        <v>67</v>
      </c>
      <c r="B70" s="95" t="s">
        <v>67</v>
      </c>
      <c r="C70" s="101">
        <f t="shared" si="4"/>
        <v>285.25799999999998</v>
      </c>
      <c r="D70" s="105">
        <v>0</v>
      </c>
      <c r="E70" s="101">
        <v>0</v>
      </c>
      <c r="F70" s="101"/>
      <c r="G70" s="101"/>
      <c r="H70" s="101">
        <v>285.25799999999998</v>
      </c>
      <c r="I70" s="101">
        <v>34</v>
      </c>
      <c r="J70" s="101">
        <v>0</v>
      </c>
      <c r="K70" s="101">
        <v>0</v>
      </c>
      <c r="L70" s="101">
        <f t="shared" si="5"/>
        <v>326.68799999999999</v>
      </c>
      <c r="M70" s="105">
        <v>0</v>
      </c>
      <c r="N70" s="101">
        <v>0</v>
      </c>
      <c r="O70" s="101"/>
      <c r="P70" s="101"/>
      <c r="Q70" s="101">
        <v>326.68799999999999</v>
      </c>
      <c r="R70" s="101">
        <v>34</v>
      </c>
      <c r="S70" s="101">
        <v>0</v>
      </c>
      <c r="T70" s="101">
        <v>0</v>
      </c>
      <c r="U70">
        <v>1831178411</v>
      </c>
    </row>
    <row r="71" spans="1:21" x14ac:dyDescent="0.25">
      <c r="A71" s="103">
        <v>68</v>
      </c>
      <c r="B71" s="95" t="s">
        <v>197</v>
      </c>
      <c r="C71" s="101">
        <f t="shared" si="4"/>
        <v>281.63499999999999</v>
      </c>
      <c r="D71" s="101"/>
      <c r="E71" s="101">
        <v>0</v>
      </c>
      <c r="F71" s="101"/>
      <c r="G71" s="101"/>
      <c r="H71" s="101">
        <v>0</v>
      </c>
      <c r="I71" s="101"/>
      <c r="J71" s="101">
        <v>0</v>
      </c>
      <c r="K71" s="101">
        <v>281.63499999999999</v>
      </c>
      <c r="L71" s="101">
        <f t="shared" si="5"/>
        <v>260.14699999999999</v>
      </c>
      <c r="M71" s="101"/>
      <c r="N71" s="101">
        <v>0</v>
      </c>
      <c r="O71" s="101"/>
      <c r="P71" s="101"/>
      <c r="Q71" s="101">
        <v>0</v>
      </c>
      <c r="R71" s="101"/>
      <c r="S71" s="101">
        <v>0</v>
      </c>
      <c r="T71" s="101">
        <v>260.14699999999999</v>
      </c>
      <c r="U71" t="s">
        <v>212</v>
      </c>
    </row>
    <row r="72" spans="1:21" x14ac:dyDescent="0.25">
      <c r="A72" s="103">
        <v>69</v>
      </c>
      <c r="B72" s="95" t="s">
        <v>182</v>
      </c>
      <c r="C72" s="101">
        <f t="shared" si="4"/>
        <v>264.983</v>
      </c>
      <c r="D72" s="101"/>
      <c r="E72" s="101">
        <v>0</v>
      </c>
      <c r="F72" s="101"/>
      <c r="G72" s="101"/>
      <c r="H72" s="101">
        <v>0</v>
      </c>
      <c r="I72" s="101"/>
      <c r="J72" s="101">
        <v>0</v>
      </c>
      <c r="K72" s="101">
        <v>264.983</v>
      </c>
      <c r="L72" s="101">
        <f t="shared" si="5"/>
        <v>271.62400000000002</v>
      </c>
      <c r="M72" s="101"/>
      <c r="N72" s="101">
        <v>0</v>
      </c>
      <c r="O72" s="101"/>
      <c r="P72" s="101"/>
      <c r="Q72" s="101">
        <v>0</v>
      </c>
      <c r="R72" s="101"/>
      <c r="S72" s="101">
        <v>0</v>
      </c>
      <c r="T72" s="101">
        <v>271.62400000000002</v>
      </c>
      <c r="U72">
        <v>411018879</v>
      </c>
    </row>
    <row r="73" spans="1:21" x14ac:dyDescent="0.25">
      <c r="A73" s="103">
        <v>70</v>
      </c>
      <c r="B73" s="95" t="s">
        <v>199</v>
      </c>
      <c r="C73" s="101">
        <f t="shared" si="4"/>
        <v>255.71</v>
      </c>
      <c r="D73" s="101"/>
      <c r="E73" s="101">
        <v>0</v>
      </c>
      <c r="F73" s="101"/>
      <c r="G73" s="101"/>
      <c r="H73" s="101">
        <v>0</v>
      </c>
      <c r="I73" s="101"/>
      <c r="J73" s="101">
        <v>0</v>
      </c>
      <c r="K73" s="101">
        <v>255.71</v>
      </c>
      <c r="L73" s="101">
        <f t="shared" si="5"/>
        <v>169.98500000000001</v>
      </c>
      <c r="M73" s="101"/>
      <c r="N73" s="101">
        <v>0</v>
      </c>
      <c r="O73" s="101"/>
      <c r="P73" s="101"/>
      <c r="Q73" s="101">
        <v>0</v>
      </c>
      <c r="R73" s="101"/>
      <c r="S73" s="101">
        <v>0</v>
      </c>
      <c r="T73" s="101">
        <v>169.98500000000001</v>
      </c>
      <c r="U73" t="s">
        <v>214</v>
      </c>
    </row>
    <row r="74" spans="1:21" x14ac:dyDescent="0.25">
      <c r="A74" s="103">
        <v>71</v>
      </c>
      <c r="B74" s="99" t="s">
        <v>21</v>
      </c>
      <c r="C74" s="101">
        <f t="shared" si="4"/>
        <v>254.25700000000001</v>
      </c>
      <c r="D74" s="101"/>
      <c r="E74" s="101">
        <v>0</v>
      </c>
      <c r="F74" s="101"/>
      <c r="G74" s="101"/>
      <c r="H74" s="101">
        <v>0</v>
      </c>
      <c r="I74" s="101"/>
      <c r="J74" s="101">
        <v>0</v>
      </c>
      <c r="K74" s="101">
        <v>254.25700000000001</v>
      </c>
      <c r="L74" s="101">
        <f t="shared" si="5"/>
        <v>683.52499999999998</v>
      </c>
      <c r="M74" s="101"/>
      <c r="N74" s="101">
        <v>0</v>
      </c>
      <c r="O74" s="101"/>
      <c r="P74" s="101"/>
      <c r="Q74" s="101">
        <v>0</v>
      </c>
      <c r="R74" s="101"/>
      <c r="S74" s="101">
        <v>0</v>
      </c>
      <c r="T74" s="101">
        <v>683.52499999999998</v>
      </c>
      <c r="U74">
        <v>4824047100</v>
      </c>
    </row>
    <row r="75" spans="1:21" x14ac:dyDescent="0.25">
      <c r="A75" s="103">
        <v>72</v>
      </c>
      <c r="B75" s="100" t="s">
        <v>198</v>
      </c>
      <c r="C75" s="101">
        <f t="shared" si="4"/>
        <v>179.54499999999999</v>
      </c>
      <c r="D75" s="101"/>
      <c r="E75" s="101">
        <v>0</v>
      </c>
      <c r="F75" s="101"/>
      <c r="G75" s="101"/>
      <c r="H75" s="101">
        <v>0</v>
      </c>
      <c r="I75" s="101"/>
      <c r="J75" s="101">
        <v>0</v>
      </c>
      <c r="K75" s="101">
        <v>179.54499999999999</v>
      </c>
      <c r="L75" s="101">
        <f t="shared" si="5"/>
        <v>218.124</v>
      </c>
      <c r="M75" s="101"/>
      <c r="N75" s="101">
        <v>0</v>
      </c>
      <c r="O75" s="101"/>
      <c r="P75" s="101"/>
      <c r="Q75" s="101">
        <v>0</v>
      </c>
      <c r="R75" s="101"/>
      <c r="S75" s="101">
        <v>0</v>
      </c>
      <c r="T75" s="101">
        <v>218.124</v>
      </c>
      <c r="U75" t="s">
        <v>213</v>
      </c>
    </row>
    <row r="76" spans="1:21" x14ac:dyDescent="0.25">
      <c r="A76" s="103">
        <v>73</v>
      </c>
      <c r="B76" s="95" t="s">
        <v>50</v>
      </c>
      <c r="C76" s="101">
        <f t="shared" si="4"/>
        <v>177.846</v>
      </c>
      <c r="D76" s="101">
        <v>100</v>
      </c>
      <c r="E76" s="101">
        <v>176.53</v>
      </c>
      <c r="F76" s="101">
        <v>76</v>
      </c>
      <c r="G76" s="101">
        <v>4.2699999999999996</v>
      </c>
      <c r="H76" s="101">
        <v>1.3160000000000001</v>
      </c>
      <c r="I76" s="101"/>
      <c r="J76" s="101">
        <v>0</v>
      </c>
      <c r="K76" s="101">
        <v>0</v>
      </c>
      <c r="L76" s="101">
        <f t="shared" si="5"/>
        <v>162.74199999999999</v>
      </c>
      <c r="M76" s="101">
        <v>100</v>
      </c>
      <c r="N76" s="101">
        <v>161.43199999999999</v>
      </c>
      <c r="O76" s="101">
        <v>78</v>
      </c>
      <c r="P76" s="101">
        <v>13.13</v>
      </c>
      <c r="Q76" s="101">
        <v>1.31</v>
      </c>
      <c r="R76" s="101"/>
      <c r="S76" s="101">
        <v>0</v>
      </c>
      <c r="T76" s="101">
        <v>0</v>
      </c>
      <c r="U76">
        <v>2465260220</v>
      </c>
    </row>
    <row r="77" spans="1:21" x14ac:dyDescent="0.25">
      <c r="A77" s="103">
        <v>74</v>
      </c>
      <c r="B77" s="95" t="s">
        <v>218</v>
      </c>
      <c r="C77" s="101">
        <f t="shared" si="4"/>
        <v>173.542</v>
      </c>
      <c r="D77" s="101"/>
      <c r="E77" s="101">
        <v>0</v>
      </c>
      <c r="F77" s="101"/>
      <c r="G77" s="101"/>
      <c r="H77" s="101">
        <v>0</v>
      </c>
      <c r="I77" s="101"/>
      <c r="J77" s="101">
        <v>0</v>
      </c>
      <c r="K77" s="101">
        <v>173.542</v>
      </c>
      <c r="L77" s="101">
        <f t="shared" si="5"/>
        <v>281.37900000000002</v>
      </c>
      <c r="M77" s="101"/>
      <c r="N77" s="101">
        <v>0</v>
      </c>
      <c r="O77" s="101"/>
      <c r="P77" s="101"/>
      <c r="Q77" s="101">
        <v>0</v>
      </c>
      <c r="R77" s="101"/>
      <c r="S77" s="101">
        <v>0</v>
      </c>
      <c r="T77" s="101">
        <v>281.37900000000002</v>
      </c>
      <c r="U77" t="s">
        <v>217</v>
      </c>
    </row>
    <row r="78" spans="1:21" x14ac:dyDescent="0.25">
      <c r="A78" s="103">
        <v>75</v>
      </c>
      <c r="B78" s="95" t="s">
        <v>200</v>
      </c>
      <c r="C78" s="101">
        <f t="shared" si="4"/>
        <v>109.773</v>
      </c>
      <c r="D78" s="101"/>
      <c r="E78" s="101">
        <v>0</v>
      </c>
      <c r="F78" s="101"/>
      <c r="G78" s="101"/>
      <c r="H78" s="101">
        <v>0</v>
      </c>
      <c r="I78" s="101"/>
      <c r="J78" s="101">
        <v>0</v>
      </c>
      <c r="K78" s="101">
        <v>109.773</v>
      </c>
      <c r="L78" s="101">
        <f t="shared" si="5"/>
        <v>237.44499999999999</v>
      </c>
      <c r="M78" s="101"/>
      <c r="N78" s="101">
        <v>0</v>
      </c>
      <c r="O78" s="101"/>
      <c r="P78" s="101"/>
      <c r="Q78" s="101">
        <v>0</v>
      </c>
      <c r="R78" s="101"/>
      <c r="S78" s="101">
        <v>0</v>
      </c>
      <c r="T78" s="101">
        <v>237.44499999999999</v>
      </c>
      <c r="U78" t="s">
        <v>216</v>
      </c>
    </row>
    <row r="79" spans="1:21" x14ac:dyDescent="0.25">
      <c r="A79" s="103">
        <v>76</v>
      </c>
      <c r="B79" s="95" t="s">
        <v>12</v>
      </c>
      <c r="C79" s="101">
        <f t="shared" si="4"/>
        <v>105.43</v>
      </c>
      <c r="D79" s="101"/>
      <c r="E79" s="101">
        <v>0</v>
      </c>
      <c r="F79" s="101"/>
      <c r="G79" s="101"/>
      <c r="H79" s="101">
        <v>0</v>
      </c>
      <c r="I79" s="101"/>
      <c r="J79" s="101">
        <v>0</v>
      </c>
      <c r="K79" s="101">
        <v>105.43</v>
      </c>
      <c r="L79" s="101">
        <f t="shared" si="5"/>
        <v>183.48</v>
      </c>
      <c r="M79" s="101"/>
      <c r="N79" s="101">
        <v>0</v>
      </c>
      <c r="O79" s="101"/>
      <c r="P79" s="101"/>
      <c r="Q79" s="101">
        <v>0</v>
      </c>
      <c r="R79" s="101"/>
      <c r="S79" s="101">
        <v>0</v>
      </c>
      <c r="T79" s="101">
        <v>183.48</v>
      </c>
      <c r="U79" t="s">
        <v>215</v>
      </c>
    </row>
    <row r="80" spans="1:21" x14ac:dyDescent="0.25">
      <c r="A80" s="103">
        <v>77</v>
      </c>
      <c r="B80" s="95" t="s">
        <v>33</v>
      </c>
      <c r="C80" s="101">
        <f t="shared" si="4"/>
        <v>77.67</v>
      </c>
      <c r="D80" s="101"/>
      <c r="E80" s="101">
        <v>0</v>
      </c>
      <c r="F80" s="101"/>
      <c r="G80" s="101"/>
      <c r="H80" s="101">
        <v>0</v>
      </c>
      <c r="I80" s="101"/>
      <c r="J80" s="101">
        <v>0</v>
      </c>
      <c r="K80" s="101">
        <v>77.67</v>
      </c>
      <c r="L80" s="101">
        <f t="shared" si="5"/>
        <v>81.67</v>
      </c>
      <c r="M80" s="101"/>
      <c r="N80" s="101">
        <v>0</v>
      </c>
      <c r="O80" s="101"/>
      <c r="P80" s="101"/>
      <c r="Q80" s="101">
        <v>0</v>
      </c>
      <c r="R80" s="101"/>
      <c r="S80" s="101">
        <v>0</v>
      </c>
      <c r="T80" s="101">
        <v>81.67</v>
      </c>
      <c r="U80">
        <v>6154035727</v>
      </c>
    </row>
    <row r="81" spans="1:21" x14ac:dyDescent="0.25">
      <c r="A81" s="103">
        <v>78</v>
      </c>
      <c r="B81" s="95" t="s">
        <v>40</v>
      </c>
      <c r="C81" s="101">
        <f t="shared" si="4"/>
        <v>74.677258060000014</v>
      </c>
      <c r="D81" s="101"/>
      <c r="E81" s="101">
        <v>0</v>
      </c>
      <c r="F81" s="101"/>
      <c r="G81" s="101"/>
      <c r="H81" s="101">
        <v>0</v>
      </c>
      <c r="I81" s="101"/>
      <c r="J81" s="101">
        <v>0</v>
      </c>
      <c r="K81" s="101">
        <v>74.677258060000014</v>
      </c>
      <c r="L81" s="101">
        <f t="shared" si="5"/>
        <v>40.571280000000002</v>
      </c>
      <c r="M81" s="101"/>
      <c r="N81" s="101">
        <v>0</v>
      </c>
      <c r="O81" s="101"/>
      <c r="P81" s="101"/>
      <c r="Q81" s="101">
        <v>0</v>
      </c>
      <c r="R81" s="101"/>
      <c r="S81" s="101">
        <v>0</v>
      </c>
      <c r="T81" s="101">
        <v>40.571280000000002</v>
      </c>
      <c r="U81">
        <v>1435296482</v>
      </c>
    </row>
    <row r="82" spans="1:21" x14ac:dyDescent="0.25">
      <c r="A82" s="103">
        <v>79</v>
      </c>
      <c r="B82" s="95" t="s">
        <v>183</v>
      </c>
      <c r="C82" s="101">
        <f t="shared" si="4"/>
        <v>23.29</v>
      </c>
      <c r="D82" s="101"/>
      <c r="E82" s="101">
        <v>0</v>
      </c>
      <c r="F82" s="101"/>
      <c r="G82" s="101"/>
      <c r="H82" s="101">
        <v>0</v>
      </c>
      <c r="I82" s="101"/>
      <c r="J82" s="101">
        <v>0</v>
      </c>
      <c r="K82" s="101">
        <v>23.29</v>
      </c>
      <c r="L82" s="101">
        <f t="shared" si="5"/>
        <v>25.829000000000001</v>
      </c>
      <c r="M82" s="101"/>
      <c r="N82" s="101">
        <v>0</v>
      </c>
      <c r="O82" s="101"/>
      <c r="P82" s="101"/>
      <c r="Q82" s="101">
        <v>0</v>
      </c>
      <c r="R82" s="101"/>
      <c r="S82" s="101">
        <v>0</v>
      </c>
      <c r="T82" s="101">
        <v>25.829000000000001</v>
      </c>
      <c r="U82">
        <v>1824002590</v>
      </c>
    </row>
    <row r="83" spans="1:21" x14ac:dyDescent="0.25">
      <c r="A83" s="103">
        <v>80</v>
      </c>
      <c r="B83" s="100" t="s">
        <v>239</v>
      </c>
      <c r="C83" s="101">
        <f t="shared" si="4"/>
        <v>10.773</v>
      </c>
      <c r="D83" s="101" t="s">
        <v>84</v>
      </c>
      <c r="E83" s="101">
        <v>0</v>
      </c>
      <c r="F83" s="101"/>
      <c r="G83" s="101"/>
      <c r="H83" s="101">
        <v>10.773</v>
      </c>
      <c r="I83" s="101" t="s">
        <v>84</v>
      </c>
      <c r="J83" s="101">
        <v>0</v>
      </c>
      <c r="K83" s="101">
        <v>0</v>
      </c>
      <c r="L83" s="101">
        <f t="shared" si="5"/>
        <v>0.94</v>
      </c>
      <c r="M83" s="101" t="s">
        <v>84</v>
      </c>
      <c r="N83" s="101">
        <v>0</v>
      </c>
      <c r="O83" s="101"/>
      <c r="P83" s="101"/>
      <c r="Q83" s="101">
        <v>0.94</v>
      </c>
      <c r="R83" s="101" t="s">
        <v>84</v>
      </c>
      <c r="S83" s="101">
        <v>0</v>
      </c>
      <c r="T83" s="101">
        <v>0</v>
      </c>
      <c r="U83" t="s">
        <v>240</v>
      </c>
    </row>
    <row r="84" spans="1:21" x14ac:dyDescent="0.25">
      <c r="B84" s="85" t="s">
        <v>255</v>
      </c>
    </row>
    <row r="85" spans="1:21" x14ac:dyDescent="0.25">
      <c r="B85" s="85" t="s">
        <v>257</v>
      </c>
    </row>
    <row r="86" spans="1:21" x14ac:dyDescent="0.25">
      <c r="B86" s="21" t="s">
        <v>258</v>
      </c>
    </row>
    <row r="87" spans="1:21" x14ac:dyDescent="0.25">
      <c r="B87" s="85"/>
    </row>
  </sheetData>
  <autoFilter ref="A3:AF87" xr:uid="{22A71644-A444-4A84-A077-50C9652023B8}">
    <sortState xmlns:xlrd2="http://schemas.microsoft.com/office/spreadsheetml/2017/richdata2" ref="A5:AF87">
      <sortCondition descending="1" ref="C3:C87"/>
    </sortState>
  </autoFilter>
  <sortState xmlns:xlrd2="http://schemas.microsoft.com/office/spreadsheetml/2017/richdata2" ref="A4:L68">
    <sortCondition descending="1" ref="C4:C68"/>
  </sortState>
  <mergeCells count="4">
    <mergeCell ref="A2:A3"/>
    <mergeCell ref="B2:B3"/>
    <mergeCell ref="C2:K2"/>
    <mergeCell ref="L2:T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F5AB-24F2-4A40-A1F8-5C7C96752B6C}">
  <sheetPr codeName="Лист6"/>
  <dimension ref="A1:M32"/>
  <sheetViews>
    <sheetView workbookViewId="0">
      <selection activeCell="C4" sqref="C4"/>
    </sheetView>
  </sheetViews>
  <sheetFormatPr defaultRowHeight="15" x14ac:dyDescent="0.25"/>
  <cols>
    <col min="2" max="2" width="54" customWidth="1"/>
  </cols>
  <sheetData>
    <row r="1" spans="1:13" x14ac:dyDescent="0.25">
      <c r="A1" t="s">
        <v>76</v>
      </c>
    </row>
    <row r="2" spans="1:13" x14ac:dyDescent="0.25">
      <c r="A2" s="108" t="s">
        <v>2</v>
      </c>
      <c r="B2" s="108" t="s">
        <v>0</v>
      </c>
      <c r="C2" s="110" t="s">
        <v>86</v>
      </c>
      <c r="D2" s="111"/>
      <c r="E2" s="112"/>
      <c r="F2" s="110" t="s">
        <v>77</v>
      </c>
      <c r="G2" s="111"/>
      <c r="H2" s="112"/>
      <c r="I2" s="108" t="s">
        <v>78</v>
      </c>
      <c r="J2" s="108" t="s">
        <v>79</v>
      </c>
      <c r="K2" s="15"/>
    </row>
    <row r="3" spans="1:13" ht="56.25" x14ac:dyDescent="0.25">
      <c r="A3" s="109"/>
      <c r="B3" s="109"/>
      <c r="C3" s="16" t="s">
        <v>80</v>
      </c>
      <c r="D3" s="1" t="s">
        <v>81</v>
      </c>
      <c r="E3" s="1" t="s">
        <v>82</v>
      </c>
      <c r="F3" s="17" t="s">
        <v>80</v>
      </c>
      <c r="G3" s="1" t="s">
        <v>81</v>
      </c>
      <c r="H3" s="1" t="s">
        <v>82</v>
      </c>
      <c r="I3" s="109"/>
      <c r="J3" s="109"/>
      <c r="K3" s="15"/>
    </row>
    <row r="4" spans="1:13" x14ac:dyDescent="0.25">
      <c r="A4" s="18"/>
      <c r="B4" s="19" t="s">
        <v>42</v>
      </c>
      <c r="C4" s="20">
        <v>2425.0859999999998</v>
      </c>
      <c r="D4" s="20">
        <v>1025.5429999999999</v>
      </c>
      <c r="E4" s="20">
        <v>750.61199999999997</v>
      </c>
      <c r="F4" s="20">
        <v>1702.7660000000001</v>
      </c>
      <c r="G4" s="20">
        <v>865.14099999999996</v>
      </c>
      <c r="H4" s="20">
        <v>631.47900000000004</v>
      </c>
      <c r="I4" s="20">
        <f>C4/F4-1</f>
        <v>0.42420391292755411</v>
      </c>
      <c r="J4" s="20"/>
      <c r="K4" s="21"/>
      <c r="M4" s="21"/>
    </row>
    <row r="5" spans="1:13" x14ac:dyDescent="0.25">
      <c r="A5" s="18"/>
      <c r="B5" s="22" t="s">
        <v>43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/>
      <c r="J5" s="20"/>
      <c r="K5" s="21"/>
    </row>
    <row r="6" spans="1:13" x14ac:dyDescent="0.25">
      <c r="A6" s="18"/>
      <c r="B6" s="23" t="s">
        <v>44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/>
      <c r="J6" s="20"/>
      <c r="K6" s="21"/>
    </row>
    <row r="7" spans="1:13" x14ac:dyDescent="0.25">
      <c r="A7" s="18"/>
      <c r="B7" s="23" t="s">
        <v>45</v>
      </c>
      <c r="C7" s="20">
        <v>2368.723</v>
      </c>
      <c r="D7" s="20">
        <v>2245.614</v>
      </c>
      <c r="E7" s="20">
        <v>1757.7539999999999</v>
      </c>
      <c r="F7" s="20">
        <v>783.08600000000001</v>
      </c>
      <c r="G7" s="20">
        <v>682.17100000000005</v>
      </c>
      <c r="H7" s="20">
        <v>493.84100000000001</v>
      </c>
      <c r="I7" s="20"/>
      <c r="J7" s="20"/>
      <c r="K7" s="21"/>
    </row>
    <row r="8" spans="1:13" x14ac:dyDescent="0.25">
      <c r="A8" s="18"/>
      <c r="B8" s="23" t="s">
        <v>46</v>
      </c>
      <c r="C8" s="20">
        <v>35.959000000000003</v>
      </c>
      <c r="D8" s="20">
        <v>0.38100000000000001</v>
      </c>
      <c r="E8" s="20">
        <v>0.38100000000000001</v>
      </c>
      <c r="F8" s="20">
        <v>41.945</v>
      </c>
      <c r="G8" s="20">
        <v>5.8680000000000003</v>
      </c>
      <c r="H8" s="20">
        <v>2.673</v>
      </c>
      <c r="I8" s="20"/>
      <c r="J8" s="20"/>
      <c r="K8" s="21"/>
    </row>
    <row r="9" spans="1:13" x14ac:dyDescent="0.25">
      <c r="A9" s="18"/>
      <c r="B9" s="19" t="s">
        <v>47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/>
      <c r="J9" s="20"/>
      <c r="K9" s="21"/>
      <c r="L9" s="15"/>
    </row>
    <row r="10" spans="1:13" x14ac:dyDescent="0.25">
      <c r="A10" s="18"/>
      <c r="B10" s="23" t="s">
        <v>48</v>
      </c>
      <c r="C10" s="20">
        <v>1654.4159999999999</v>
      </c>
      <c r="D10" s="20">
        <v>0</v>
      </c>
      <c r="E10" s="20">
        <v>0</v>
      </c>
      <c r="F10" s="20">
        <v>1536.768</v>
      </c>
      <c r="G10" s="20">
        <v>747</v>
      </c>
      <c r="H10" s="20">
        <v>0</v>
      </c>
      <c r="I10" s="20"/>
      <c r="J10" s="20"/>
      <c r="K10" s="21"/>
    </row>
    <row r="11" spans="1:13" x14ac:dyDescent="0.25">
      <c r="A11" s="18"/>
      <c r="B11" s="22" t="s">
        <v>49</v>
      </c>
      <c r="C11" s="20">
        <v>2977.5680000000002</v>
      </c>
      <c r="D11" s="20">
        <v>2021.2940000000001</v>
      </c>
      <c r="E11" s="20">
        <v>1631.9179999999999</v>
      </c>
      <c r="F11" s="20">
        <v>2288.8560000000002</v>
      </c>
      <c r="G11" s="20">
        <v>1512.558</v>
      </c>
      <c r="H11" s="20">
        <v>1065.2239999999999</v>
      </c>
      <c r="I11" s="20"/>
      <c r="J11" s="20"/>
      <c r="K11" s="21"/>
    </row>
    <row r="12" spans="1:13" x14ac:dyDescent="0.25">
      <c r="A12" s="18"/>
      <c r="B12" s="22" t="s">
        <v>50</v>
      </c>
      <c r="C12" s="20">
        <v>74.433000000000007</v>
      </c>
      <c r="D12" s="20">
        <v>22.65</v>
      </c>
      <c r="E12" s="20">
        <v>17.949000000000002</v>
      </c>
      <c r="F12" s="20">
        <v>63.716000000000001</v>
      </c>
      <c r="G12" s="20">
        <v>18.091000000000001</v>
      </c>
      <c r="H12" s="20">
        <v>13.846</v>
      </c>
      <c r="I12" s="20"/>
      <c r="J12" s="20"/>
      <c r="K12" s="21"/>
      <c r="L12" s="15"/>
    </row>
    <row r="13" spans="1:13" x14ac:dyDescent="0.25">
      <c r="A13" s="18"/>
      <c r="B13" s="23" t="s">
        <v>51</v>
      </c>
      <c r="C13" s="20">
        <v>436.762</v>
      </c>
      <c r="D13" s="20">
        <v>310.66399999999999</v>
      </c>
      <c r="E13" s="20">
        <v>216.55699999999999</v>
      </c>
      <c r="F13" s="20">
        <v>178.364</v>
      </c>
      <c r="G13" s="20">
        <v>125.441</v>
      </c>
      <c r="H13" s="20">
        <v>78.647000000000006</v>
      </c>
      <c r="I13" s="20"/>
      <c r="J13" s="20"/>
      <c r="K13" s="21"/>
      <c r="L13" s="15"/>
    </row>
    <row r="14" spans="1:13" x14ac:dyDescent="0.25">
      <c r="A14" s="18"/>
      <c r="B14" s="24" t="s">
        <v>52</v>
      </c>
      <c r="C14" s="20">
        <v>133.37200000000001</v>
      </c>
      <c r="D14" s="20">
        <v>133.37200000000001</v>
      </c>
      <c r="E14" s="20">
        <v>106.03</v>
      </c>
      <c r="F14" s="20">
        <v>80.004999999999995</v>
      </c>
      <c r="G14" s="20">
        <v>80.004999999999995</v>
      </c>
      <c r="H14" s="20">
        <v>59.597999999999999</v>
      </c>
      <c r="I14" s="20"/>
      <c r="J14" s="20"/>
      <c r="K14" s="21"/>
      <c r="L14" s="15"/>
    </row>
    <row r="15" spans="1:13" x14ac:dyDescent="0.25">
      <c r="A15" s="18"/>
      <c r="B15" s="19" t="s">
        <v>53</v>
      </c>
      <c r="C15" s="20">
        <v>494.4856381099961</v>
      </c>
      <c r="D15" s="20">
        <v>43.453321590000009</v>
      </c>
      <c r="E15" s="20">
        <v>35.4053787</v>
      </c>
      <c r="F15" s="20">
        <v>462.16399999999999</v>
      </c>
      <c r="G15" s="20">
        <v>4.0369999999999999</v>
      </c>
      <c r="H15" s="20">
        <v>2.7949999999999999</v>
      </c>
      <c r="I15" s="20"/>
      <c r="J15" s="20"/>
      <c r="K15" s="21"/>
    </row>
    <row r="16" spans="1:13" x14ac:dyDescent="0.25">
      <c r="A16" s="18"/>
      <c r="B16" s="23" t="s">
        <v>54</v>
      </c>
      <c r="C16" s="20">
        <v>9870.1756769999993</v>
      </c>
      <c r="D16" s="20">
        <v>2738.6257819999996</v>
      </c>
      <c r="E16" s="20">
        <v>2138.4216000000001</v>
      </c>
      <c r="F16" s="20">
        <v>6236.97</v>
      </c>
      <c r="G16" s="20">
        <v>1772.568</v>
      </c>
      <c r="H16" s="20">
        <v>1279.982</v>
      </c>
      <c r="I16" s="20"/>
      <c r="J16" s="20"/>
      <c r="K16" s="25"/>
    </row>
    <row r="17" spans="1:13" x14ac:dyDescent="0.25">
      <c r="A17" s="18"/>
      <c r="B17" s="22" t="s">
        <v>55</v>
      </c>
      <c r="C17" s="20">
        <v>1025.796</v>
      </c>
      <c r="D17" s="20">
        <v>463.30900000000003</v>
      </c>
      <c r="E17" s="20">
        <v>353.67500000000001</v>
      </c>
      <c r="F17" s="20">
        <v>594.11300000000006</v>
      </c>
      <c r="G17" s="20">
        <v>186.458</v>
      </c>
      <c r="H17" s="20">
        <v>132.91</v>
      </c>
      <c r="I17" s="20"/>
      <c r="J17" s="20"/>
      <c r="K17" s="21"/>
      <c r="L17" s="15"/>
      <c r="M17" s="21"/>
    </row>
    <row r="18" spans="1:13" x14ac:dyDescent="0.25">
      <c r="A18" s="18"/>
      <c r="B18" s="19" t="s">
        <v>56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  <c r="J18" s="20"/>
      <c r="K18" s="25"/>
      <c r="L18" s="15"/>
      <c r="M18" s="21"/>
    </row>
    <row r="19" spans="1:13" x14ac:dyDescent="0.25">
      <c r="A19" s="18"/>
      <c r="B19" s="23" t="s">
        <v>57</v>
      </c>
      <c r="C19" s="20">
        <v>1089.1989739999999</v>
      </c>
      <c r="D19" s="20">
        <v>374.13144799999998</v>
      </c>
      <c r="E19" s="20">
        <v>263.09390200000001</v>
      </c>
      <c r="F19" s="20">
        <v>207.953</v>
      </c>
      <c r="G19" s="20">
        <v>89.849000000000004</v>
      </c>
      <c r="H19" s="20">
        <v>64.441999999999993</v>
      </c>
      <c r="I19" s="20"/>
      <c r="J19" s="20"/>
      <c r="L19" s="15"/>
      <c r="M19" s="21"/>
    </row>
    <row r="20" spans="1:13" x14ac:dyDescent="0.25">
      <c r="A20" s="18"/>
      <c r="B20" s="19" t="s">
        <v>58</v>
      </c>
      <c r="C20" s="20">
        <v>237.07499999999999</v>
      </c>
      <c r="D20" s="20">
        <v>207.392</v>
      </c>
      <c r="E20" s="20">
        <v>137.56</v>
      </c>
      <c r="F20" s="20">
        <v>202.20099999999999</v>
      </c>
      <c r="G20" s="20">
        <v>152.01599999999999</v>
      </c>
      <c r="H20" s="20">
        <v>110.739</v>
      </c>
      <c r="I20" s="20"/>
      <c r="J20" s="20"/>
      <c r="K20" s="21"/>
    </row>
    <row r="21" spans="1:13" x14ac:dyDescent="0.25">
      <c r="A21" s="18"/>
      <c r="B21" s="19" t="s">
        <v>59</v>
      </c>
      <c r="C21" s="20">
        <v>734.60199999999998</v>
      </c>
      <c r="D21" s="20">
        <v>262.33199999999999</v>
      </c>
      <c r="E21" s="20">
        <v>214.49299999999999</v>
      </c>
      <c r="F21" s="20">
        <v>755.91499999999996</v>
      </c>
      <c r="G21" s="20">
        <v>134.62100000000001</v>
      </c>
      <c r="H21" s="20">
        <v>100.941</v>
      </c>
      <c r="I21" s="20"/>
      <c r="J21" s="20"/>
      <c r="K21" s="21"/>
      <c r="M21" s="21"/>
    </row>
    <row r="22" spans="1:13" x14ac:dyDescent="0.25">
      <c r="A22" s="18"/>
      <c r="B22" s="19" t="s">
        <v>60</v>
      </c>
      <c r="C22" s="20">
        <v>1979.02</v>
      </c>
      <c r="D22" s="20">
        <v>1655.144</v>
      </c>
      <c r="E22" s="20">
        <v>1253.212</v>
      </c>
      <c r="F22" s="20">
        <v>2989.61</v>
      </c>
      <c r="G22" s="20">
        <v>938.65499999999997</v>
      </c>
      <c r="H22" s="20">
        <v>642.19000000000005</v>
      </c>
      <c r="I22" s="20"/>
      <c r="J22" s="20"/>
      <c r="K22" s="21"/>
    </row>
    <row r="23" spans="1:13" x14ac:dyDescent="0.25">
      <c r="A23" s="18"/>
      <c r="B23" s="19" t="s">
        <v>85</v>
      </c>
      <c r="C23" s="20">
        <v>407.012202</v>
      </c>
      <c r="D23" s="20">
        <v>327.77561399999996</v>
      </c>
      <c r="E23" s="20">
        <v>240.88228599999999</v>
      </c>
      <c r="F23" s="20">
        <v>44.164000000000001</v>
      </c>
      <c r="G23" s="20">
        <v>18.652000000000001</v>
      </c>
      <c r="H23" s="20">
        <v>11.507999999999999</v>
      </c>
      <c r="I23" s="20"/>
      <c r="J23" s="20"/>
      <c r="K23" s="21"/>
    </row>
    <row r="24" spans="1:13" x14ac:dyDescent="0.25">
      <c r="B24" t="s">
        <v>61</v>
      </c>
      <c r="C24" s="20">
        <v>172.14599999999999</v>
      </c>
      <c r="D24" s="20">
        <v>91.754999999999995</v>
      </c>
      <c r="E24" s="20">
        <v>67.460999999999999</v>
      </c>
      <c r="F24" s="20">
        <v>140.804</v>
      </c>
      <c r="G24" s="20">
        <v>50.192</v>
      </c>
      <c r="H24" s="20">
        <v>37.073</v>
      </c>
    </row>
    <row r="25" spans="1:13" x14ac:dyDescent="0.25">
      <c r="B25" t="s">
        <v>62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13" x14ac:dyDescent="0.25">
      <c r="B26" t="s">
        <v>63</v>
      </c>
      <c r="C26" s="20">
        <v>73.813000000000002</v>
      </c>
      <c r="D26" s="20">
        <v>45.030999999999999</v>
      </c>
      <c r="E26" s="20">
        <v>37.893999999999998</v>
      </c>
      <c r="F26" s="20">
        <v>166.04300000000001</v>
      </c>
      <c r="G26" s="20">
        <v>35.317</v>
      </c>
      <c r="H26" s="20">
        <v>26.795999999999999</v>
      </c>
    </row>
    <row r="27" spans="1:13" x14ac:dyDescent="0.25">
      <c r="B27" t="s">
        <v>64</v>
      </c>
      <c r="C27" s="20">
        <v>1941.1010000000001</v>
      </c>
      <c r="D27" s="20">
        <v>592.48599999999999</v>
      </c>
      <c r="E27" s="20">
        <v>434.19400000000002</v>
      </c>
      <c r="F27" s="20">
        <v>1270.6780000000001</v>
      </c>
      <c r="G27" s="20">
        <v>383.35500000000002</v>
      </c>
      <c r="H27" s="20">
        <v>285.83699999999999</v>
      </c>
    </row>
    <row r="28" spans="1:13" x14ac:dyDescent="0.25">
      <c r="B28" t="s">
        <v>65</v>
      </c>
      <c r="C28" s="20">
        <v>5231.2110000000002</v>
      </c>
      <c r="D28" s="20">
        <v>1865.721</v>
      </c>
      <c r="E28" s="20">
        <v>1303.279</v>
      </c>
      <c r="F28" s="20">
        <v>2878.7620000000002</v>
      </c>
      <c r="G28" s="20">
        <v>896.26199999999994</v>
      </c>
      <c r="H28" s="20">
        <v>621.072</v>
      </c>
    </row>
    <row r="29" spans="1:13" x14ac:dyDescent="0.25">
      <c r="B29" t="s">
        <v>66</v>
      </c>
      <c r="C29" s="20">
        <v>1013.814</v>
      </c>
      <c r="D29" s="20">
        <v>317.39</v>
      </c>
      <c r="E29" s="20">
        <v>213.828</v>
      </c>
      <c r="F29" s="20">
        <v>804.74699999999996</v>
      </c>
      <c r="G29" s="20">
        <v>143.21100000000001</v>
      </c>
      <c r="H29" s="20">
        <v>95.477000000000004</v>
      </c>
    </row>
    <row r="30" spans="1:13" x14ac:dyDescent="0.25">
      <c r="B30" t="s">
        <v>67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13" x14ac:dyDescent="0.25">
      <c r="B31" t="s">
        <v>68</v>
      </c>
      <c r="C31" s="20">
        <v>42.569839004999992</v>
      </c>
      <c r="D31" s="20">
        <v>15.928519474999998</v>
      </c>
      <c r="E31" s="20">
        <v>22.111326054999999</v>
      </c>
      <c r="F31" s="20">
        <v>25.785340195</v>
      </c>
      <c r="G31" s="20">
        <v>3.9649278850000012</v>
      </c>
      <c r="H31" s="20">
        <v>3.1152675750000012</v>
      </c>
    </row>
    <row r="32" spans="1:13" x14ac:dyDescent="0.25">
      <c r="B32" t="s">
        <v>69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189C-B7C5-4BF7-B38E-A71BBA0C53AA}">
  <sheetPr codeName="Лист8"/>
  <dimension ref="A1:R31"/>
  <sheetViews>
    <sheetView workbookViewId="0">
      <selection activeCell="M12" sqref="M12"/>
    </sheetView>
  </sheetViews>
  <sheetFormatPr defaultRowHeight="15" x14ac:dyDescent="0.25"/>
  <cols>
    <col min="2" max="2" width="50.7109375" customWidth="1"/>
    <col min="4" max="4" width="9.28515625" style="13" bestFit="1" customWidth="1"/>
    <col min="5" max="5" width="9.140625" style="13"/>
    <col min="7" max="8" width="9.140625" style="13"/>
  </cols>
  <sheetData>
    <row r="1" spans="1:10" x14ac:dyDescent="0.25">
      <c r="A1" t="s">
        <v>89</v>
      </c>
      <c r="C1" s="8"/>
      <c r="D1" s="31"/>
      <c r="E1" s="31"/>
      <c r="F1" s="8"/>
      <c r="G1" s="31"/>
      <c r="H1" s="31"/>
      <c r="I1" s="8"/>
    </row>
    <row r="2" spans="1:10" ht="90.75" customHeight="1" x14ac:dyDescent="0.25">
      <c r="A2" s="28" t="s">
        <v>73</v>
      </c>
      <c r="B2" s="28" t="s">
        <v>0</v>
      </c>
      <c r="C2" s="28" t="s">
        <v>90</v>
      </c>
      <c r="D2" s="32" t="s">
        <v>91</v>
      </c>
      <c r="E2" s="32" t="s">
        <v>108</v>
      </c>
      <c r="F2" s="28" t="s">
        <v>92</v>
      </c>
      <c r="G2" s="32" t="s">
        <v>93</v>
      </c>
      <c r="H2" s="32" t="s">
        <v>107</v>
      </c>
      <c r="I2" s="28" t="s">
        <v>88</v>
      </c>
    </row>
    <row r="3" spans="1:10" x14ac:dyDescent="0.25">
      <c r="A3" s="29">
        <v>1</v>
      </c>
      <c r="B3" s="19" t="s">
        <v>42</v>
      </c>
      <c r="C3" s="20">
        <v>3149.7930000000001</v>
      </c>
      <c r="D3" s="26">
        <v>0.82531106012363353</v>
      </c>
      <c r="E3" s="26">
        <v>0.27930286950000638</v>
      </c>
      <c r="F3" s="20">
        <v>2839.1060000000002</v>
      </c>
      <c r="G3" s="26">
        <v>0.76554380146426371</v>
      </c>
      <c r="H3" s="26">
        <v>0.27906252689451255</v>
      </c>
      <c r="I3" s="30"/>
      <c r="J3" s="21"/>
    </row>
    <row r="4" spans="1:10" x14ac:dyDescent="0.25">
      <c r="A4" s="29">
        <v>2</v>
      </c>
      <c r="B4" s="19" t="s">
        <v>43</v>
      </c>
      <c r="C4" s="20">
        <v>0</v>
      </c>
      <c r="D4" s="26">
        <v>0</v>
      </c>
      <c r="E4" s="26">
        <v>0</v>
      </c>
      <c r="F4" s="20">
        <v>0</v>
      </c>
      <c r="G4" s="26">
        <v>0</v>
      </c>
      <c r="H4" s="26">
        <v>0</v>
      </c>
      <c r="I4" s="30"/>
      <c r="J4" s="21"/>
    </row>
    <row r="5" spans="1:10" x14ac:dyDescent="0.25">
      <c r="A5" s="29"/>
      <c r="B5" s="19" t="s">
        <v>44</v>
      </c>
      <c r="C5" s="20">
        <v>0</v>
      </c>
      <c r="D5" s="26">
        <v>0</v>
      </c>
      <c r="E5" s="26">
        <v>0</v>
      </c>
      <c r="F5" s="20">
        <v>0</v>
      </c>
      <c r="G5" s="26">
        <v>0</v>
      </c>
      <c r="H5" s="26">
        <v>0</v>
      </c>
      <c r="I5" s="30"/>
      <c r="J5" s="21"/>
    </row>
    <row r="6" spans="1:10" x14ac:dyDescent="0.25">
      <c r="A6" s="29"/>
      <c r="B6" s="19" t="s">
        <v>45</v>
      </c>
      <c r="C6" s="20">
        <v>7272.7209999999995</v>
      </c>
      <c r="D6" s="26">
        <v>0.01</v>
      </c>
      <c r="E6" s="26">
        <v>0.25435941424637121</v>
      </c>
      <c r="F6" s="20">
        <v>2376.32141</v>
      </c>
      <c r="G6" s="26">
        <v>0.01</v>
      </c>
      <c r="H6" s="26">
        <v>0.16819999999999999</v>
      </c>
      <c r="I6" s="30"/>
      <c r="J6" s="21"/>
    </row>
    <row r="7" spans="1:10" x14ac:dyDescent="0.25">
      <c r="A7" s="29"/>
      <c r="B7" s="19" t="s">
        <v>46</v>
      </c>
      <c r="C7" s="20">
        <v>0</v>
      </c>
      <c r="D7" s="26">
        <v>0</v>
      </c>
      <c r="E7" s="26">
        <v>0</v>
      </c>
      <c r="F7" s="20">
        <v>37.651000000000003</v>
      </c>
      <c r="G7" s="26">
        <v>0</v>
      </c>
      <c r="H7" s="26">
        <v>0.99</v>
      </c>
      <c r="I7" s="30"/>
      <c r="J7" s="21"/>
    </row>
    <row r="8" spans="1:10" x14ac:dyDescent="0.25">
      <c r="A8" s="29"/>
      <c r="B8" s="19" t="s">
        <v>47</v>
      </c>
      <c r="C8" s="20">
        <v>0</v>
      </c>
      <c r="D8" s="26">
        <v>0</v>
      </c>
      <c r="E8" s="26">
        <v>0</v>
      </c>
      <c r="F8" s="20">
        <v>0</v>
      </c>
      <c r="G8" s="26">
        <v>0</v>
      </c>
      <c r="H8" s="26">
        <v>0</v>
      </c>
      <c r="I8" s="30"/>
      <c r="J8" s="21"/>
    </row>
    <row r="9" spans="1:10" x14ac:dyDescent="0.25">
      <c r="A9" s="29"/>
      <c r="B9" s="19" t="s">
        <v>48</v>
      </c>
      <c r="C9" s="20">
        <v>4562.7085999999999</v>
      </c>
      <c r="D9" s="26">
        <v>0.01</v>
      </c>
      <c r="E9" s="26">
        <v>0</v>
      </c>
      <c r="F9" s="20">
        <v>3114.2150000000001</v>
      </c>
      <c r="G9" s="26">
        <v>1.0000311474962392E-2</v>
      </c>
      <c r="H9" s="26">
        <v>0</v>
      </c>
      <c r="I9" s="30"/>
      <c r="J9" s="21"/>
    </row>
    <row r="10" spans="1:10" x14ac:dyDescent="0.25">
      <c r="A10" s="29"/>
      <c r="B10" s="19" t="s">
        <v>49</v>
      </c>
      <c r="C10" s="20">
        <v>4971.6019999999999</v>
      </c>
      <c r="D10" s="26">
        <v>1</v>
      </c>
      <c r="E10" s="26" t="s">
        <v>84</v>
      </c>
      <c r="F10" s="20">
        <v>3770.3870000000002</v>
      </c>
      <c r="G10" s="26">
        <v>1</v>
      </c>
      <c r="H10" s="26" t="s">
        <v>84</v>
      </c>
      <c r="I10" s="30"/>
      <c r="J10" s="21"/>
    </row>
    <row r="11" spans="1:10" x14ac:dyDescent="0.25">
      <c r="A11" s="29"/>
      <c r="B11" s="19" t="s">
        <v>50</v>
      </c>
      <c r="C11" s="20">
        <v>84.888000000000005</v>
      </c>
      <c r="D11" s="26">
        <v>0.99690000000000001</v>
      </c>
      <c r="E11" s="26">
        <v>8.5099999999999995E-2</v>
      </c>
      <c r="F11" s="20">
        <v>79.037000000000006</v>
      </c>
      <c r="G11" s="26">
        <v>1</v>
      </c>
      <c r="H11" s="26">
        <v>0.23400000000000001</v>
      </c>
      <c r="I11" s="30"/>
      <c r="J11" s="21"/>
    </row>
    <row r="12" spans="1:10" x14ac:dyDescent="0.25">
      <c r="A12" s="29"/>
      <c r="B12" s="19" t="s">
        <v>51</v>
      </c>
      <c r="C12" s="20">
        <v>919.96400000000006</v>
      </c>
      <c r="D12" s="26">
        <v>1</v>
      </c>
      <c r="E12" s="26">
        <v>0</v>
      </c>
      <c r="F12" s="20">
        <v>429.59500000000003</v>
      </c>
      <c r="G12" s="26">
        <v>1</v>
      </c>
      <c r="H12" s="26">
        <v>0</v>
      </c>
      <c r="I12" s="30"/>
      <c r="J12" s="21"/>
    </row>
    <row r="13" spans="1:10" x14ac:dyDescent="0.25">
      <c r="A13" s="29"/>
      <c r="B13" s="19" t="s">
        <v>52</v>
      </c>
      <c r="C13" s="20">
        <v>463.71300000000002</v>
      </c>
      <c r="D13" s="26">
        <v>4.1149999999999997E-3</v>
      </c>
      <c r="E13" s="26">
        <v>0</v>
      </c>
      <c r="F13" s="20">
        <v>429.82400000000001</v>
      </c>
      <c r="G13" s="26">
        <v>0</v>
      </c>
      <c r="H13" s="26">
        <v>0</v>
      </c>
      <c r="I13" s="30"/>
      <c r="J13" s="21"/>
    </row>
    <row r="14" spans="1:10" x14ac:dyDescent="0.25">
      <c r="A14" s="29"/>
      <c r="B14" s="23" t="s">
        <v>53</v>
      </c>
      <c r="C14" s="33">
        <v>167.58029662999999</v>
      </c>
      <c r="D14" s="34">
        <v>1</v>
      </c>
      <c r="E14" s="34">
        <v>0.2873</v>
      </c>
      <c r="F14" s="33">
        <v>75.081049999999991</v>
      </c>
      <c r="G14" s="34">
        <v>0.45</v>
      </c>
      <c r="H14" s="34">
        <v>0.28939999999999999</v>
      </c>
      <c r="I14" s="30"/>
      <c r="J14" s="21"/>
    </row>
    <row r="15" spans="1:10" x14ac:dyDescent="0.25">
      <c r="A15" s="29"/>
      <c r="B15" s="19" t="s">
        <v>54</v>
      </c>
      <c r="C15" s="20">
        <v>16355.977999999999</v>
      </c>
      <c r="D15" s="26">
        <v>0.01</v>
      </c>
      <c r="E15" s="26">
        <v>0.29394586496748143</v>
      </c>
      <c r="F15" s="20">
        <v>7026.3410000000003</v>
      </c>
      <c r="G15" s="26">
        <v>0.01</v>
      </c>
      <c r="H15" s="26">
        <v>0.2526755472710327</v>
      </c>
      <c r="I15" s="30"/>
      <c r="J15" s="21"/>
    </row>
    <row r="16" spans="1:10" x14ac:dyDescent="0.25">
      <c r="A16" s="29"/>
      <c r="B16" s="19" t="s">
        <v>55</v>
      </c>
      <c r="C16" s="20">
        <v>1286.847</v>
      </c>
      <c r="D16" s="26">
        <v>0.01</v>
      </c>
      <c r="E16" s="26">
        <v>0.11</v>
      </c>
      <c r="F16" s="20">
        <v>551.96699999999998</v>
      </c>
      <c r="G16" s="26">
        <v>0.01</v>
      </c>
      <c r="H16" s="26">
        <v>8.9300000000000004E-2</v>
      </c>
      <c r="I16" s="30"/>
      <c r="J16" s="21"/>
    </row>
    <row r="17" spans="1:18" x14ac:dyDescent="0.25">
      <c r="A17" s="29"/>
      <c r="B17" s="19" t="s">
        <v>56</v>
      </c>
      <c r="C17" s="20">
        <v>0</v>
      </c>
      <c r="D17" s="26">
        <v>0</v>
      </c>
      <c r="E17" s="26">
        <v>0</v>
      </c>
      <c r="F17" s="20">
        <v>0</v>
      </c>
      <c r="G17" s="26">
        <v>0</v>
      </c>
      <c r="H17" s="26">
        <v>0</v>
      </c>
      <c r="I17" s="30"/>
      <c r="J17" s="21"/>
    </row>
    <row r="18" spans="1:18" x14ac:dyDescent="0.25">
      <c r="A18" s="29"/>
      <c r="B18" s="19" t="s">
        <v>57</v>
      </c>
      <c r="C18" s="20">
        <v>884.83955200000003</v>
      </c>
      <c r="D18" s="26">
        <v>1</v>
      </c>
      <c r="E18" s="26">
        <v>0.19059999999999999</v>
      </c>
      <c r="F18" s="20">
        <v>252.53299999999999</v>
      </c>
      <c r="G18" s="26">
        <v>1</v>
      </c>
      <c r="H18" s="26">
        <v>0.19210000000000002</v>
      </c>
      <c r="I18" s="30"/>
      <c r="J18" s="21"/>
    </row>
    <row r="19" spans="1:18" x14ac:dyDescent="0.25">
      <c r="A19" s="29"/>
      <c r="B19" s="19" t="s">
        <v>58</v>
      </c>
      <c r="C19" s="20">
        <v>486.03899999999999</v>
      </c>
      <c r="D19" s="26">
        <v>1</v>
      </c>
      <c r="E19" s="26">
        <v>0</v>
      </c>
      <c r="F19" s="20">
        <v>510.41199999999998</v>
      </c>
      <c r="G19" s="26">
        <v>1</v>
      </c>
      <c r="H19" s="26">
        <v>0</v>
      </c>
      <c r="I19" s="30"/>
      <c r="J19" s="21"/>
    </row>
    <row r="20" spans="1:18" x14ac:dyDescent="0.25">
      <c r="A20" s="29"/>
      <c r="B20" s="19" t="s">
        <v>59</v>
      </c>
      <c r="C20" s="20">
        <v>1137.9749999999999</v>
      </c>
      <c r="D20" s="26">
        <v>1</v>
      </c>
      <c r="E20" s="26">
        <v>0.23499999999999999</v>
      </c>
      <c r="F20" s="20">
        <v>535.74699999999996</v>
      </c>
      <c r="G20" s="26">
        <v>1</v>
      </c>
      <c r="H20" s="26">
        <v>0.11900000000000001</v>
      </c>
      <c r="I20" s="30"/>
      <c r="J20" s="21"/>
    </row>
    <row r="21" spans="1:18" x14ac:dyDescent="0.25">
      <c r="A21" s="29"/>
      <c r="B21" s="19" t="s">
        <v>60</v>
      </c>
      <c r="C21" s="20">
        <v>6384.625</v>
      </c>
      <c r="D21" s="26">
        <v>1</v>
      </c>
      <c r="E21" s="26">
        <v>0.34899999999999998</v>
      </c>
      <c r="F21" s="20">
        <v>3906.88</v>
      </c>
      <c r="G21" s="26">
        <v>1</v>
      </c>
      <c r="H21" s="26">
        <v>0.217</v>
      </c>
      <c r="I21" s="30"/>
      <c r="J21" s="21"/>
    </row>
    <row r="22" spans="1:18" x14ac:dyDescent="0.25">
      <c r="A22" s="29"/>
      <c r="B22" s="19" t="s">
        <v>85</v>
      </c>
      <c r="C22" s="20">
        <v>834.66966000000002</v>
      </c>
      <c r="D22" s="26">
        <v>9.2064552673620532E-3</v>
      </c>
      <c r="E22" s="26">
        <v>0.26500000000000001</v>
      </c>
      <c r="F22" s="20">
        <v>100.30200000000001</v>
      </c>
      <c r="G22" s="26">
        <v>9.9799999999999993E-3</v>
      </c>
      <c r="H22" s="26">
        <v>0.11600000000000001</v>
      </c>
      <c r="I22" s="30"/>
      <c r="J22" s="21"/>
    </row>
    <row r="23" spans="1:18" x14ac:dyDescent="0.25">
      <c r="A23" s="29"/>
      <c r="B23" s="19" t="s">
        <v>61</v>
      </c>
      <c r="C23" s="20">
        <v>453.48099999999999</v>
      </c>
      <c r="D23" s="26">
        <v>8.6999999999999994E-3</v>
      </c>
      <c r="E23" s="26">
        <v>0</v>
      </c>
      <c r="F23" s="20">
        <v>259.37900000000002</v>
      </c>
      <c r="G23" s="26">
        <v>8.8000000000000005E-3</v>
      </c>
      <c r="H23" s="26">
        <v>0.06</v>
      </c>
      <c r="I23" s="30"/>
      <c r="J23" s="21"/>
    </row>
    <row r="24" spans="1:18" x14ac:dyDescent="0.25">
      <c r="A24" s="29"/>
      <c r="B24" s="23" t="s">
        <v>62</v>
      </c>
      <c r="C24" s="20">
        <v>0</v>
      </c>
      <c r="D24" s="26">
        <v>0</v>
      </c>
      <c r="E24" s="26">
        <v>0</v>
      </c>
      <c r="F24" s="20">
        <v>0</v>
      </c>
      <c r="G24" s="26">
        <v>0</v>
      </c>
      <c r="H24" s="26">
        <v>0</v>
      </c>
      <c r="I24" s="30"/>
      <c r="J24" s="21"/>
    </row>
    <row r="25" spans="1:18" x14ac:dyDescent="0.25">
      <c r="A25" s="29"/>
      <c r="B25" s="23" t="s">
        <v>63</v>
      </c>
      <c r="C25" s="20">
        <v>196.34195000000003</v>
      </c>
      <c r="D25" s="26">
        <v>8.1354190454441654E-3</v>
      </c>
      <c r="E25" s="26">
        <v>0.12506460700740341</v>
      </c>
      <c r="F25" s="20">
        <v>211.762</v>
      </c>
      <c r="G25" s="26">
        <v>4.6050000000000006E-3</v>
      </c>
      <c r="H25" s="26">
        <v>0.10100000000000001</v>
      </c>
      <c r="I25" s="30"/>
      <c r="J25" s="21"/>
    </row>
    <row r="26" spans="1:18" x14ac:dyDescent="0.25">
      <c r="B26" t="s">
        <v>64</v>
      </c>
      <c r="C26" s="20">
        <v>1532.56</v>
      </c>
      <c r="D26" s="26">
        <v>0.61</v>
      </c>
      <c r="E26" s="26">
        <v>0.56999999999999995</v>
      </c>
      <c r="F26" s="20">
        <v>1189.5429999999999</v>
      </c>
      <c r="G26" s="26">
        <v>0.46</v>
      </c>
      <c r="H26" s="26">
        <v>0.54</v>
      </c>
    </row>
    <row r="27" spans="1:18" x14ac:dyDescent="0.25">
      <c r="B27" t="s">
        <v>65</v>
      </c>
      <c r="C27" s="20">
        <v>5793.7740000000003</v>
      </c>
      <c r="D27" s="26">
        <v>0.9</v>
      </c>
      <c r="E27" s="26">
        <v>0</v>
      </c>
      <c r="F27" s="20">
        <v>3188.6109999999999</v>
      </c>
      <c r="G27" s="26">
        <v>0.71</v>
      </c>
      <c r="H27" s="26">
        <v>0</v>
      </c>
      <c r="M27">
        <v>5793.7740000000003</v>
      </c>
      <c r="N27">
        <v>0.9</v>
      </c>
      <c r="O27">
        <v>0</v>
      </c>
      <c r="P27">
        <v>3188.6109999999999</v>
      </c>
      <c r="Q27">
        <v>0.71</v>
      </c>
      <c r="R27">
        <v>0</v>
      </c>
    </row>
    <row r="28" spans="1:18" x14ac:dyDescent="0.25">
      <c r="B28" t="s">
        <v>66</v>
      </c>
      <c r="C28" s="20">
        <v>1020.123</v>
      </c>
      <c r="D28" s="26">
        <v>0.39560000000000001</v>
      </c>
      <c r="E28" s="26">
        <v>0.2505</v>
      </c>
      <c r="F28" s="20">
        <v>635.82500000000005</v>
      </c>
      <c r="G28" s="26">
        <v>6.1699999999999998E-2</v>
      </c>
      <c r="H28" s="26">
        <v>0.3795</v>
      </c>
    </row>
    <row r="29" spans="1:18" x14ac:dyDescent="0.25">
      <c r="B29" t="s">
        <v>67</v>
      </c>
      <c r="C29" s="20">
        <v>0</v>
      </c>
      <c r="D29" s="26">
        <v>0</v>
      </c>
      <c r="E29" s="26">
        <v>0</v>
      </c>
      <c r="F29" s="20">
        <v>0</v>
      </c>
      <c r="G29" s="26">
        <v>0</v>
      </c>
      <c r="H29" s="26">
        <v>0</v>
      </c>
    </row>
    <row r="30" spans="1:18" x14ac:dyDescent="0.25">
      <c r="B30" t="s">
        <v>68</v>
      </c>
      <c r="C30" s="20">
        <v>86.752285999999998</v>
      </c>
      <c r="D30" s="26">
        <v>8.1952867501382046E-3</v>
      </c>
      <c r="E30" s="26">
        <v>0</v>
      </c>
      <c r="F30" s="20">
        <v>24.185700000000001</v>
      </c>
      <c r="G30" s="26">
        <v>3.5294409506443892E-3</v>
      </c>
      <c r="H30" s="26">
        <v>0</v>
      </c>
    </row>
    <row r="31" spans="1:18" x14ac:dyDescent="0.25">
      <c r="B31" t="s">
        <v>69</v>
      </c>
      <c r="C31" s="20">
        <v>0</v>
      </c>
      <c r="D31" s="26">
        <v>0</v>
      </c>
      <c r="E31" s="26">
        <v>0</v>
      </c>
      <c r="F31" s="20">
        <v>0</v>
      </c>
      <c r="G31" s="26">
        <v>0</v>
      </c>
      <c r="H31" s="26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E847-6B80-476C-A18B-BCC53B8AA77F}">
  <dimension ref="A1:K32"/>
  <sheetViews>
    <sheetView workbookViewId="0">
      <selection activeCell="C4" sqref="C4"/>
    </sheetView>
  </sheetViews>
  <sheetFormatPr defaultRowHeight="15" x14ac:dyDescent="0.25"/>
  <cols>
    <col min="2" max="2" width="50.7109375" customWidth="1"/>
  </cols>
  <sheetData>
    <row r="1" spans="1:11" x14ac:dyDescent="0.25">
      <c r="A1" t="s">
        <v>96</v>
      </c>
      <c r="B1" s="7"/>
      <c r="C1" s="8"/>
      <c r="D1" s="8"/>
      <c r="E1" s="8"/>
      <c r="F1" s="8"/>
      <c r="G1" s="8"/>
      <c r="H1" s="8"/>
      <c r="I1" s="8"/>
      <c r="J1" s="8"/>
    </row>
    <row r="2" spans="1:11" s="38" customFormat="1" x14ac:dyDescent="0.25">
      <c r="A2" s="107" t="s">
        <v>2</v>
      </c>
      <c r="B2" s="107" t="s">
        <v>0</v>
      </c>
      <c r="C2" s="114" t="s">
        <v>86</v>
      </c>
      <c r="D2" s="115"/>
      <c r="E2" s="116"/>
      <c r="F2" s="114" t="s">
        <v>77</v>
      </c>
      <c r="G2" s="115"/>
      <c r="H2" s="116"/>
      <c r="I2" s="113" t="s">
        <v>78</v>
      </c>
      <c r="J2" s="113" t="s">
        <v>98</v>
      </c>
      <c r="K2"/>
    </row>
    <row r="3" spans="1:11" ht="56.25" x14ac:dyDescent="0.25">
      <c r="A3" s="107"/>
      <c r="B3" s="107"/>
      <c r="C3" s="39" t="s">
        <v>99</v>
      </c>
      <c r="D3" s="1" t="s">
        <v>100</v>
      </c>
      <c r="E3" s="1" t="s">
        <v>101</v>
      </c>
      <c r="F3" s="39" t="s">
        <v>99</v>
      </c>
      <c r="G3" s="1" t="s">
        <v>100</v>
      </c>
      <c r="H3" s="1" t="s">
        <v>101</v>
      </c>
      <c r="I3" s="113"/>
      <c r="J3" s="113"/>
      <c r="K3" s="40"/>
    </row>
    <row r="4" spans="1:11" x14ac:dyDescent="0.25">
      <c r="B4" t="s">
        <v>42</v>
      </c>
      <c r="C4" s="41">
        <v>1911.018</v>
      </c>
      <c r="D4" s="41">
        <v>1017.966</v>
      </c>
      <c r="E4" s="41">
        <v>832.90300000000002</v>
      </c>
      <c r="F4" s="41">
        <v>1086.204</v>
      </c>
      <c r="G4" s="41">
        <v>606.50199999999995</v>
      </c>
      <c r="H4" s="41">
        <v>390.57100000000003</v>
      </c>
    </row>
    <row r="5" spans="1:11" x14ac:dyDescent="0.25">
      <c r="B5" t="s">
        <v>43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</row>
    <row r="6" spans="1:11" x14ac:dyDescent="0.25">
      <c r="B6" t="s">
        <v>44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</row>
    <row r="7" spans="1:11" x14ac:dyDescent="0.25">
      <c r="B7" t="s">
        <v>45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</row>
    <row r="8" spans="1:11" x14ac:dyDescent="0.25">
      <c r="B8" t="s">
        <v>46</v>
      </c>
      <c r="C8" s="41">
        <v>2839.2719999999999</v>
      </c>
      <c r="D8" s="41">
        <v>1330.4739999999999</v>
      </c>
      <c r="E8" s="41">
        <v>1238.058</v>
      </c>
      <c r="F8" s="41">
        <v>2345.5500000000002</v>
      </c>
      <c r="G8" s="41">
        <v>1273.9559999999999</v>
      </c>
      <c r="H8" s="41">
        <v>1065.7090000000001</v>
      </c>
    </row>
    <row r="9" spans="1:11" x14ac:dyDescent="0.25">
      <c r="B9" t="s">
        <v>47</v>
      </c>
      <c r="C9" s="41">
        <v>919.04300000000001</v>
      </c>
      <c r="D9" s="41">
        <v>856.01199999999994</v>
      </c>
      <c r="E9" s="41">
        <v>845.404</v>
      </c>
      <c r="F9" s="41">
        <v>701.77</v>
      </c>
      <c r="G9" s="41">
        <v>644.51800000000003</v>
      </c>
      <c r="H9" s="41">
        <v>633.01199999999994</v>
      </c>
    </row>
    <row r="10" spans="1:11" x14ac:dyDescent="0.25">
      <c r="B10" t="s">
        <v>48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</row>
    <row r="11" spans="1:11" x14ac:dyDescent="0.25">
      <c r="B11" t="s">
        <v>49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</row>
    <row r="12" spans="1:11" x14ac:dyDescent="0.25">
      <c r="B12" t="s">
        <v>50</v>
      </c>
      <c r="C12" s="41">
        <v>1.66</v>
      </c>
      <c r="D12" s="41">
        <v>4.4999999999999998E-2</v>
      </c>
      <c r="E12" s="41">
        <v>4.4999999999999998E-2</v>
      </c>
      <c r="F12" s="41">
        <v>2.3220000000000001</v>
      </c>
      <c r="G12" s="41">
        <v>0.45</v>
      </c>
      <c r="H12" s="41">
        <v>0.45</v>
      </c>
    </row>
    <row r="13" spans="1:11" x14ac:dyDescent="0.25">
      <c r="B13" t="s">
        <v>51</v>
      </c>
      <c r="C13" s="41">
        <v>202.68899999999999</v>
      </c>
      <c r="D13" s="41">
        <v>140.536</v>
      </c>
      <c r="E13" s="41">
        <v>112.265</v>
      </c>
      <c r="F13" s="41">
        <v>37.853000000000002</v>
      </c>
      <c r="G13" s="41">
        <v>33.956000000000003</v>
      </c>
      <c r="H13" s="41">
        <v>25.670999999999999</v>
      </c>
    </row>
    <row r="14" spans="1:11" x14ac:dyDescent="0.25">
      <c r="B14" t="s">
        <v>52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</row>
    <row r="15" spans="1:11" x14ac:dyDescent="0.25">
      <c r="B15" t="s">
        <v>53</v>
      </c>
      <c r="C15" s="41">
        <v>2964.7429566215474</v>
      </c>
      <c r="D15" s="41">
        <v>1753.2763192502305</v>
      </c>
      <c r="E15" s="41">
        <v>1504.669382500239</v>
      </c>
      <c r="F15" s="41">
        <v>1636.588</v>
      </c>
      <c r="G15" s="41">
        <v>1221.615</v>
      </c>
      <c r="H15" s="41">
        <v>920.28700000000003</v>
      </c>
    </row>
    <row r="16" spans="1:11" x14ac:dyDescent="0.25">
      <c r="B16" t="s">
        <v>54</v>
      </c>
      <c r="C16" s="41">
        <v>196.14430599999986</v>
      </c>
      <c r="D16" s="41">
        <v>94.325505000000007</v>
      </c>
      <c r="E16" s="41">
        <v>69.634799999999998</v>
      </c>
      <c r="F16" s="41">
        <v>79.415999999999997</v>
      </c>
      <c r="G16" s="41">
        <v>26.050999999999998</v>
      </c>
      <c r="H16" s="41">
        <v>15.904999999999999</v>
      </c>
    </row>
    <row r="17" spans="2:8" x14ac:dyDescent="0.25">
      <c r="B17" t="s">
        <v>55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</row>
    <row r="18" spans="2:8" x14ac:dyDescent="0.25">
      <c r="B18" t="s">
        <v>56</v>
      </c>
      <c r="C18" s="41">
        <v>3914.1521434300003</v>
      </c>
      <c r="D18" s="41">
        <v>2709.0880325200001</v>
      </c>
      <c r="E18" s="41">
        <v>2504.1206226200002</v>
      </c>
      <c r="F18" s="41">
        <v>3366.7588318099997</v>
      </c>
      <c r="G18" s="41">
        <v>2292.4524213700001</v>
      </c>
      <c r="H18" s="41">
        <v>2283.0593622800002</v>
      </c>
    </row>
    <row r="19" spans="2:8" x14ac:dyDescent="0.25">
      <c r="B19" t="s">
        <v>57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</row>
    <row r="20" spans="2:8" x14ac:dyDescent="0.25">
      <c r="B20" t="s">
        <v>58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</row>
    <row r="21" spans="2:8" x14ac:dyDescent="0.25">
      <c r="B21" t="s">
        <v>59</v>
      </c>
      <c r="C21" s="41">
        <v>1191.9970000000001</v>
      </c>
      <c r="D21" s="41">
        <v>675.23299999999995</v>
      </c>
      <c r="E21" s="41">
        <v>539.423</v>
      </c>
      <c r="F21" s="41">
        <v>700.44100000000003</v>
      </c>
      <c r="G21" s="41">
        <v>304.97000000000003</v>
      </c>
      <c r="H21" s="41">
        <v>217.23</v>
      </c>
    </row>
    <row r="22" spans="2:8" x14ac:dyDescent="0.25">
      <c r="B22" t="s">
        <v>60</v>
      </c>
      <c r="C22" s="41">
        <v>2981.1030000000001</v>
      </c>
      <c r="D22" s="41">
        <v>2599.3409999999999</v>
      </c>
      <c r="E22" s="41">
        <v>2049.944</v>
      </c>
      <c r="F22" s="41">
        <v>1340.9169999999999</v>
      </c>
      <c r="G22" s="41">
        <v>691.45799999999997</v>
      </c>
      <c r="H22" s="41">
        <v>616.53300000000002</v>
      </c>
    </row>
    <row r="23" spans="2:8" x14ac:dyDescent="0.25">
      <c r="B23" t="s">
        <v>85</v>
      </c>
      <c r="C23" s="41">
        <v>5880.0456200000008</v>
      </c>
      <c r="D23" s="41">
        <v>2589.1694463500153</v>
      </c>
      <c r="E23" s="41">
        <v>2797.3061339999999</v>
      </c>
      <c r="F23" s="41">
        <v>5465.393</v>
      </c>
      <c r="G23" s="41">
        <v>2447.84</v>
      </c>
      <c r="H23" s="41">
        <v>1647.2539999999999</v>
      </c>
    </row>
    <row r="24" spans="2:8" x14ac:dyDescent="0.25">
      <c r="B24" t="s">
        <v>61</v>
      </c>
      <c r="C24" s="41">
        <v>32.622</v>
      </c>
      <c r="D24" s="41">
        <v>19.263000000000002</v>
      </c>
      <c r="E24" s="41">
        <v>16.268000000000001</v>
      </c>
      <c r="F24" s="41">
        <v>22.277999999999999</v>
      </c>
      <c r="G24" s="41">
        <v>7.9080000000000004</v>
      </c>
      <c r="H24" s="41">
        <v>6.8719999999999999</v>
      </c>
    </row>
    <row r="25" spans="2:8" x14ac:dyDescent="0.25">
      <c r="B25" t="s">
        <v>62</v>
      </c>
      <c r="C25" s="41">
        <v>874.61199999999997</v>
      </c>
      <c r="D25" s="41">
        <v>271.46899999999999</v>
      </c>
      <c r="E25" s="41">
        <v>242.429</v>
      </c>
      <c r="F25" s="41">
        <v>782.07500000000005</v>
      </c>
      <c r="G25" s="41">
        <v>223.726</v>
      </c>
      <c r="H25" s="41">
        <v>179.32300000000001</v>
      </c>
    </row>
    <row r="26" spans="2:8" x14ac:dyDescent="0.25">
      <c r="B26" t="s">
        <v>63</v>
      </c>
      <c r="C26" s="41">
        <v>1064.1420000000001</v>
      </c>
      <c r="D26" s="41">
        <v>630.56799999999998</v>
      </c>
      <c r="E26" s="41">
        <v>527.20799999999997</v>
      </c>
      <c r="F26" s="41">
        <v>1140.3720000000001</v>
      </c>
      <c r="G26" s="41">
        <v>398.02300000000002</v>
      </c>
      <c r="H26" s="41">
        <v>300.77600000000001</v>
      </c>
    </row>
    <row r="27" spans="2:8" x14ac:dyDescent="0.25">
      <c r="B27" t="s">
        <v>64</v>
      </c>
      <c r="C27" s="41">
        <v>393.95</v>
      </c>
      <c r="D27" s="41">
        <v>142.642</v>
      </c>
      <c r="E27" s="41">
        <v>112.117</v>
      </c>
      <c r="F27" s="41">
        <v>237.34899999999999</v>
      </c>
      <c r="G27" s="41">
        <v>219.94900000000001</v>
      </c>
      <c r="H27" s="41">
        <v>152.99799999999999</v>
      </c>
    </row>
    <row r="28" spans="2:8" x14ac:dyDescent="0.25">
      <c r="B28" t="s">
        <v>65</v>
      </c>
      <c r="C28" s="41">
        <v>1913.9259999999999</v>
      </c>
      <c r="D28" s="41">
        <v>897.77700000000004</v>
      </c>
      <c r="E28" s="41">
        <v>680.64300000000003</v>
      </c>
      <c r="F28" s="41">
        <v>820.79899999999998</v>
      </c>
      <c r="G28" s="41">
        <v>377.06799999999998</v>
      </c>
      <c r="H28" s="41">
        <v>361.18200000000002</v>
      </c>
    </row>
    <row r="29" spans="2:8" x14ac:dyDescent="0.25">
      <c r="B29" t="s">
        <v>66</v>
      </c>
      <c r="C29" s="41">
        <v>212.417</v>
      </c>
      <c r="D29" s="41">
        <v>116.80500000000001</v>
      </c>
      <c r="E29" s="41">
        <v>85.388999999999996</v>
      </c>
      <c r="F29" s="41">
        <v>92.225999999999999</v>
      </c>
      <c r="G29" s="41">
        <v>63.99</v>
      </c>
      <c r="H29" s="41">
        <v>51.317</v>
      </c>
    </row>
    <row r="30" spans="2:8" x14ac:dyDescent="0.25">
      <c r="B30" t="s">
        <v>67</v>
      </c>
      <c r="C30" s="41">
        <v>426.6</v>
      </c>
      <c r="D30" s="41">
        <v>376.05200000000002</v>
      </c>
      <c r="E30" s="41">
        <v>365.435</v>
      </c>
      <c r="F30" s="41">
        <v>624.48400000000004</v>
      </c>
      <c r="G30" s="41">
        <v>534.01800000000003</v>
      </c>
      <c r="H30" s="41">
        <v>525.18899999999996</v>
      </c>
    </row>
    <row r="31" spans="2:8" x14ac:dyDescent="0.25">
      <c r="B31" t="s">
        <v>68</v>
      </c>
      <c r="C31" s="41">
        <v>5349.1577436600955</v>
      </c>
      <c r="D31" s="41">
        <v>2127.6280030700932</v>
      </c>
      <c r="E31" s="41">
        <v>2601.3736526600933</v>
      </c>
      <c r="F31" s="41">
        <v>3588.5898648299976</v>
      </c>
      <c r="G31" s="41">
        <v>1169.8898251500007</v>
      </c>
      <c r="H31" s="41">
        <v>925.85934076000046</v>
      </c>
    </row>
    <row r="32" spans="2:8" x14ac:dyDescent="0.25">
      <c r="B32" t="s">
        <v>69</v>
      </c>
      <c r="C32" s="41">
        <v>1795.885</v>
      </c>
      <c r="D32" s="41">
        <v>1014.682</v>
      </c>
      <c r="E32" s="41">
        <v>768.4</v>
      </c>
      <c r="F32" s="41">
        <v>1452.174</v>
      </c>
      <c r="G32" s="41">
        <v>653.64700000000005</v>
      </c>
      <c r="H32" s="41">
        <v>477.52499999999998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FD0E-74CE-497D-BD84-021D79567034}">
  <dimension ref="A1:I31"/>
  <sheetViews>
    <sheetView workbookViewId="0">
      <selection activeCell="O17" sqref="O17"/>
    </sheetView>
  </sheetViews>
  <sheetFormatPr defaultRowHeight="15" x14ac:dyDescent="0.25"/>
  <cols>
    <col min="2" max="2" width="50.7109375" customWidth="1"/>
    <col min="5" max="5" width="12" bestFit="1" customWidth="1"/>
    <col min="8" max="8" width="12.28515625" customWidth="1"/>
  </cols>
  <sheetData>
    <row r="1" spans="1:9" x14ac:dyDescent="0.25">
      <c r="A1" s="42" t="s">
        <v>103</v>
      </c>
      <c r="B1" s="7"/>
      <c r="C1" s="8"/>
      <c r="D1" s="8"/>
      <c r="E1" s="8"/>
      <c r="F1" s="8"/>
      <c r="G1" s="8"/>
      <c r="H1" s="8"/>
      <c r="I1" s="8"/>
    </row>
    <row r="2" spans="1:9" ht="79.5" x14ac:dyDescent="0.25">
      <c r="A2" s="28" t="s">
        <v>73</v>
      </c>
      <c r="B2" s="28" t="s">
        <v>0</v>
      </c>
      <c r="C2" s="28" t="s">
        <v>104</v>
      </c>
      <c r="D2" s="32" t="s">
        <v>105</v>
      </c>
      <c r="E2" s="32" t="s">
        <v>106</v>
      </c>
      <c r="F2" s="28" t="s">
        <v>130</v>
      </c>
      <c r="G2" s="32" t="s">
        <v>131</v>
      </c>
      <c r="H2" s="32" t="s">
        <v>132</v>
      </c>
      <c r="I2" s="28" t="s">
        <v>88</v>
      </c>
    </row>
    <row r="3" spans="1:9" x14ac:dyDescent="0.25">
      <c r="B3" t="s">
        <v>42</v>
      </c>
      <c r="C3" s="41">
        <v>2046.646</v>
      </c>
      <c r="D3" s="41">
        <v>63.553833931222101</v>
      </c>
      <c r="E3" s="41">
        <v>5.4564089794411945</v>
      </c>
      <c r="F3" s="41">
        <v>1499.1130000000001</v>
      </c>
      <c r="G3" s="41">
        <v>51.098749727338763</v>
      </c>
      <c r="H3" s="41">
        <v>5.5365983416297002</v>
      </c>
    </row>
    <row r="4" spans="1:9" x14ac:dyDescent="0.25">
      <c r="B4" t="s">
        <v>43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</row>
    <row r="5" spans="1:9" x14ac:dyDescent="0.25">
      <c r="B5" t="s">
        <v>44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</row>
    <row r="6" spans="1:9" x14ac:dyDescent="0.25">
      <c r="B6" t="s">
        <v>45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</row>
    <row r="7" spans="1:9" x14ac:dyDescent="0.25">
      <c r="B7" t="s">
        <v>46</v>
      </c>
      <c r="C7" s="41">
        <v>1958.7080000000001</v>
      </c>
      <c r="D7" s="41">
        <v>0.01</v>
      </c>
      <c r="E7" s="41">
        <v>62</v>
      </c>
      <c r="F7" s="41">
        <v>2279.1880000000001</v>
      </c>
      <c r="G7" s="41">
        <v>0</v>
      </c>
      <c r="H7" s="41">
        <v>86</v>
      </c>
    </row>
    <row r="8" spans="1:9" x14ac:dyDescent="0.25">
      <c r="B8" t="s">
        <v>47</v>
      </c>
      <c r="C8" s="41">
        <v>109.453</v>
      </c>
      <c r="D8" s="41">
        <v>0</v>
      </c>
      <c r="E8" s="41">
        <v>0</v>
      </c>
      <c r="F8" s="41">
        <v>500.084</v>
      </c>
      <c r="G8" s="41">
        <v>0</v>
      </c>
      <c r="H8" s="41">
        <v>0</v>
      </c>
    </row>
    <row r="9" spans="1:9" x14ac:dyDescent="0.25">
      <c r="B9" t="s">
        <v>48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9" s="37" customFormat="1" x14ac:dyDescent="0.25">
      <c r="B10" s="37" t="s">
        <v>49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</row>
    <row r="11" spans="1:9" x14ac:dyDescent="0.25">
      <c r="B11" t="s">
        <v>50</v>
      </c>
      <c r="C11" s="41">
        <v>0.26200000000000001</v>
      </c>
      <c r="D11" s="41">
        <v>0.31</v>
      </c>
      <c r="E11" s="41">
        <v>0</v>
      </c>
      <c r="F11" s="41">
        <v>0.61599999999999999</v>
      </c>
      <c r="G11" s="41">
        <v>0</v>
      </c>
      <c r="H11" s="41">
        <v>0</v>
      </c>
    </row>
    <row r="12" spans="1:9" x14ac:dyDescent="0.25">
      <c r="B12" t="s">
        <v>51</v>
      </c>
      <c r="C12" s="41">
        <v>325.77600000000001</v>
      </c>
      <c r="D12" s="41">
        <v>100</v>
      </c>
      <c r="E12" s="41">
        <v>0</v>
      </c>
      <c r="F12" s="41">
        <v>86.477000000000004</v>
      </c>
      <c r="G12" s="41">
        <v>100</v>
      </c>
      <c r="H12" s="41">
        <v>0</v>
      </c>
    </row>
    <row r="13" spans="1:9" x14ac:dyDescent="0.25">
      <c r="B13" t="s">
        <v>52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9" s="37" customFormat="1" x14ac:dyDescent="0.25">
      <c r="B14" s="37" t="s">
        <v>53</v>
      </c>
      <c r="C14" s="45">
        <v>3515.5406154399998</v>
      </c>
      <c r="D14" s="45">
        <v>1</v>
      </c>
      <c r="E14" s="45">
        <v>26.01</v>
      </c>
      <c r="F14" s="45">
        <v>2057.5789201400003</v>
      </c>
      <c r="G14" s="45">
        <v>0.91500000000000004</v>
      </c>
      <c r="H14" s="45">
        <v>23.68</v>
      </c>
    </row>
    <row r="15" spans="1:9" x14ac:dyDescent="0.25">
      <c r="B15" t="s">
        <v>54</v>
      </c>
      <c r="C15" s="41">
        <v>259.45400000000001</v>
      </c>
      <c r="D15" s="41">
        <v>1</v>
      </c>
      <c r="E15" s="41">
        <v>14.608106380258279</v>
      </c>
      <c r="F15" s="41">
        <v>52.411000000000001</v>
      </c>
      <c r="G15" s="41">
        <v>1</v>
      </c>
      <c r="H15" s="41">
        <v>7.4587052426387608</v>
      </c>
    </row>
    <row r="16" spans="1:9" x14ac:dyDescent="0.25">
      <c r="B16" t="s">
        <v>55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</row>
    <row r="17" spans="2:8" x14ac:dyDescent="0.25">
      <c r="B17" t="s">
        <v>56</v>
      </c>
      <c r="C17" s="41">
        <v>1679.85960991</v>
      </c>
      <c r="D17" s="41">
        <v>100</v>
      </c>
      <c r="E17" s="41">
        <v>21.002686288250409</v>
      </c>
      <c r="F17" s="41">
        <v>1335.5808319999999</v>
      </c>
      <c r="G17" s="41">
        <v>100</v>
      </c>
      <c r="H17" s="41">
        <v>17.695290704477802</v>
      </c>
    </row>
    <row r="18" spans="2:8" x14ac:dyDescent="0.25">
      <c r="B18" t="s">
        <v>57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</row>
    <row r="19" spans="2:8" x14ac:dyDescent="0.25">
      <c r="B19" t="s">
        <v>58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</row>
    <row r="20" spans="2:8" x14ac:dyDescent="0.25">
      <c r="B20" t="s">
        <v>59</v>
      </c>
      <c r="C20" s="41">
        <v>1681.201</v>
      </c>
      <c r="D20" s="41">
        <v>100</v>
      </c>
      <c r="E20" s="41">
        <v>16</v>
      </c>
      <c r="F20" s="41">
        <v>714.52499999999998</v>
      </c>
      <c r="G20" s="41">
        <v>100</v>
      </c>
      <c r="H20" s="41">
        <v>0.8</v>
      </c>
    </row>
    <row r="21" spans="2:8" x14ac:dyDescent="0.25">
      <c r="B21" t="s">
        <v>60</v>
      </c>
      <c r="C21" s="41">
        <v>7218.4709999999995</v>
      </c>
      <c r="D21" s="41">
        <v>100</v>
      </c>
      <c r="E21" s="43" t="s">
        <v>84</v>
      </c>
      <c r="F21" s="43">
        <v>1553.961</v>
      </c>
      <c r="G21" s="43">
        <v>100</v>
      </c>
      <c r="H21" s="43" t="s">
        <v>84</v>
      </c>
    </row>
    <row r="22" spans="2:8" x14ac:dyDescent="0.25">
      <c r="B22" t="s">
        <v>85</v>
      </c>
      <c r="C22" s="41">
        <v>3887.0497370000003</v>
      </c>
      <c r="D22" s="41">
        <v>0.28434719048721036</v>
      </c>
      <c r="E22" s="41">
        <v>19</v>
      </c>
      <c r="F22" s="41">
        <v>2590.0659999999998</v>
      </c>
      <c r="G22" s="41">
        <v>0.29199999999999998</v>
      </c>
      <c r="H22" s="41">
        <v>22.6</v>
      </c>
    </row>
    <row r="23" spans="2:8" x14ac:dyDescent="0.25">
      <c r="B23" t="s">
        <v>61</v>
      </c>
      <c r="C23" s="41">
        <v>69.290000000000006</v>
      </c>
      <c r="D23" s="41">
        <v>0.82</v>
      </c>
      <c r="E23" s="41">
        <v>0</v>
      </c>
      <c r="F23" s="41">
        <v>36.774000000000001</v>
      </c>
      <c r="G23" s="41">
        <v>0.01</v>
      </c>
      <c r="H23" s="41">
        <v>0</v>
      </c>
    </row>
    <row r="24" spans="2:8" x14ac:dyDescent="0.25">
      <c r="B24" t="s">
        <v>62</v>
      </c>
      <c r="C24" s="41">
        <v>247.97</v>
      </c>
      <c r="D24" s="41">
        <v>0</v>
      </c>
      <c r="E24" s="41">
        <v>15.39</v>
      </c>
      <c r="F24" s="41">
        <v>155.24</v>
      </c>
      <c r="G24" s="41">
        <v>0</v>
      </c>
      <c r="H24" s="41">
        <v>9.8000000000000007</v>
      </c>
    </row>
    <row r="25" spans="2:8" s="37" customFormat="1" x14ac:dyDescent="0.25">
      <c r="B25" s="37" t="s">
        <v>63</v>
      </c>
      <c r="C25" s="45">
        <v>1017.2607744400001</v>
      </c>
      <c r="D25" s="45">
        <v>0.92249190938511327</v>
      </c>
      <c r="E25" s="45">
        <v>57.251734142354302</v>
      </c>
      <c r="F25" s="45">
        <v>701.57100000000003</v>
      </c>
      <c r="G25" s="45">
        <v>0.4788</v>
      </c>
      <c r="H25" s="45">
        <v>43.9</v>
      </c>
    </row>
    <row r="26" spans="2:8" x14ac:dyDescent="0.25">
      <c r="B26" t="s">
        <v>64</v>
      </c>
      <c r="C26" s="41">
        <v>338.7</v>
      </c>
      <c r="D26" s="41">
        <v>0</v>
      </c>
      <c r="E26" s="41">
        <v>16</v>
      </c>
      <c r="F26" s="41">
        <v>503.00099999999998</v>
      </c>
      <c r="G26" s="41">
        <v>0</v>
      </c>
      <c r="H26" s="41">
        <v>9</v>
      </c>
    </row>
    <row r="27" spans="2:8" s="10" customFormat="1" x14ac:dyDescent="0.25">
      <c r="B27" s="10" t="s">
        <v>65</v>
      </c>
      <c r="C27" s="44">
        <v>2298.1089999999999</v>
      </c>
      <c r="D27" s="44">
        <v>69</v>
      </c>
      <c r="E27" s="44">
        <v>0</v>
      </c>
      <c r="F27" s="44">
        <v>1178.5170000000001</v>
      </c>
      <c r="G27" s="44">
        <v>66</v>
      </c>
      <c r="H27" s="44">
        <v>0</v>
      </c>
    </row>
    <row r="28" spans="2:8" x14ac:dyDescent="0.25">
      <c r="B28" t="s">
        <v>66</v>
      </c>
      <c r="C28" s="41">
        <v>387.21800000000002</v>
      </c>
      <c r="D28" s="41">
        <v>56.61</v>
      </c>
      <c r="E28" s="41">
        <v>24.6</v>
      </c>
      <c r="F28" s="41">
        <v>198.71899999999999</v>
      </c>
      <c r="G28" s="41">
        <v>6.15</v>
      </c>
      <c r="H28" s="41">
        <v>8.58</v>
      </c>
    </row>
    <row r="29" spans="2:8" x14ac:dyDescent="0.25">
      <c r="B29" t="s">
        <v>67</v>
      </c>
      <c r="C29" s="41">
        <v>141.886</v>
      </c>
      <c r="D29" s="41">
        <v>0</v>
      </c>
      <c r="E29" s="41">
        <v>34</v>
      </c>
      <c r="F29" s="41">
        <v>195.05799999999999</v>
      </c>
      <c r="G29" s="41">
        <v>0</v>
      </c>
      <c r="H29" s="41">
        <v>34</v>
      </c>
    </row>
    <row r="30" spans="2:8" x14ac:dyDescent="0.25">
      <c r="B30" t="s">
        <v>68</v>
      </c>
      <c r="C30" s="41">
        <v>4070.3054139999999</v>
      </c>
      <c r="D30" s="41">
        <v>0.73657687349158707</v>
      </c>
      <c r="E30" s="41">
        <v>0</v>
      </c>
      <c r="F30" s="41">
        <v>1598.3867190000001</v>
      </c>
      <c r="G30" s="41">
        <v>0.15988464929180884</v>
      </c>
      <c r="H30" s="41">
        <v>0</v>
      </c>
    </row>
    <row r="31" spans="2:8" x14ac:dyDescent="0.25">
      <c r="B31" t="s">
        <v>69</v>
      </c>
      <c r="C31" s="41">
        <v>1573.4449999999999</v>
      </c>
      <c r="D31" s="41">
        <v>1</v>
      </c>
      <c r="E31" s="41">
        <v>20</v>
      </c>
      <c r="F31" s="41">
        <v>1174.9110000000001</v>
      </c>
      <c r="G31" s="41">
        <v>1</v>
      </c>
      <c r="H31" s="41"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1D7D-01CE-45F9-A255-F8F99BF035F7}">
  <dimension ref="A1:N68"/>
  <sheetViews>
    <sheetView topLeftCell="A38" workbookViewId="0">
      <selection activeCell="J62" sqref="J62"/>
    </sheetView>
  </sheetViews>
  <sheetFormatPr defaultRowHeight="15" x14ac:dyDescent="0.25"/>
  <cols>
    <col min="2" max="2" width="95.7109375" customWidth="1"/>
    <col min="4" max="4" width="9.140625" style="69"/>
    <col min="7" max="7" width="9.140625" style="69"/>
  </cols>
  <sheetData>
    <row r="1" spans="1:14" s="35" customFormat="1" x14ac:dyDescent="0.25">
      <c r="A1" s="42" t="s">
        <v>113</v>
      </c>
      <c r="D1" s="50"/>
      <c r="G1" s="50"/>
      <c r="J1" s="46"/>
    </row>
    <row r="2" spans="1:14" s="35" customFormat="1" ht="15" customHeight="1" x14ac:dyDescent="0.25">
      <c r="A2" s="107" t="s">
        <v>2</v>
      </c>
      <c r="B2" s="107" t="s">
        <v>0</v>
      </c>
      <c r="C2" s="117" t="s">
        <v>86</v>
      </c>
      <c r="D2" s="117"/>
      <c r="E2" s="117"/>
      <c r="F2" s="118" t="s">
        <v>77</v>
      </c>
      <c r="G2" s="119"/>
      <c r="H2" s="120"/>
      <c r="I2" s="117" t="s">
        <v>109</v>
      </c>
      <c r="J2" s="46"/>
    </row>
    <row r="3" spans="1:14" s="35" customFormat="1" ht="101.25" x14ac:dyDescent="0.25">
      <c r="A3" s="107"/>
      <c r="B3" s="107"/>
      <c r="C3" s="47" t="s">
        <v>110</v>
      </c>
      <c r="D3" s="68" t="s">
        <v>111</v>
      </c>
      <c r="E3" s="47" t="s">
        <v>112</v>
      </c>
      <c r="F3" s="47" t="s">
        <v>110</v>
      </c>
      <c r="G3" s="68" t="s">
        <v>111</v>
      </c>
      <c r="H3" s="47" t="s">
        <v>112</v>
      </c>
      <c r="I3" s="117"/>
      <c r="J3" s="46"/>
    </row>
    <row r="4" spans="1:14" x14ac:dyDescent="0.25">
      <c r="B4" t="s">
        <v>5</v>
      </c>
      <c r="C4" s="11" t="e">
        <f>VLOOKUP(B4,#REF!,10,FALSE)/1000</f>
        <v>#REF!</v>
      </c>
      <c r="D4" s="69" t="e">
        <f>(1-VLOOKUP(B4,#REF!,14,FALSE)/VLOOKUP(B4,#REF!,10,FALSE))*100</f>
        <v>#REF!</v>
      </c>
      <c r="E4" s="11" t="e">
        <f>VLOOKUP(B4,#REF!,17,FALSE)/1000</f>
        <v>#REF!</v>
      </c>
      <c r="F4" s="11" t="e">
        <f>VLOOKUP(B4,#REF!,8,FALSE)/1000</f>
        <v>#REF!</v>
      </c>
      <c r="G4" s="69" t="e">
        <f>(1-VLOOKUP(B4,#REF!,12,FALSE)/VLOOKUP(B4,#REF!,8,FALSE))*100</f>
        <v>#REF!</v>
      </c>
      <c r="H4" s="11" t="e">
        <f>VLOOKUP(B4,#REF!,15,FALSE)/1000</f>
        <v>#REF!</v>
      </c>
      <c r="L4" t="e">
        <f>(1-VLOOKUP(B4,#REF!,12,FALSE)/VLOOKUP(B4,#REF!,8,FALSE))*100</f>
        <v>#REF!</v>
      </c>
      <c r="N4" s="67" t="e">
        <f>(1-VLOOKUP(B4,#REF!,14,FALSE)/VLOOKUP(B4,#REF!,10,FALSE))*100</f>
        <v>#REF!</v>
      </c>
    </row>
    <row r="5" spans="1:14" x14ac:dyDescent="0.25">
      <c r="B5" t="s">
        <v>6</v>
      </c>
      <c r="C5" s="11" t="e">
        <f>VLOOKUP(B5,#REF!,10,FALSE)/1000</f>
        <v>#REF!</v>
      </c>
      <c r="D5" s="69" t="e">
        <f>(1-VLOOKUP(B5,#REF!,14,FALSE)/VLOOKUP(B5,#REF!,10,FALSE))*100</f>
        <v>#REF!</v>
      </c>
      <c r="E5" s="11" t="e">
        <f>VLOOKUP(B5,#REF!,17,FALSE)/1000</f>
        <v>#REF!</v>
      </c>
      <c r="F5" s="11" t="e">
        <f>VLOOKUP(B5,#REF!,8,FALSE)/1000</f>
        <v>#REF!</v>
      </c>
      <c r="G5" s="69" t="e">
        <f>(1-VLOOKUP(B5,#REF!,12,FALSE)/VLOOKUP(B5,#REF!,8,FALSE))*100</f>
        <v>#REF!</v>
      </c>
      <c r="H5" s="11" t="e">
        <f>VLOOKUP(B5,#REF!,15,FALSE)/1000</f>
        <v>#REF!</v>
      </c>
    </row>
    <row r="6" spans="1:14" x14ac:dyDescent="0.25">
      <c r="B6" t="s">
        <v>7</v>
      </c>
      <c r="C6" s="11" t="e">
        <f>VLOOKUP(B6,#REF!,10,FALSE)/1000</f>
        <v>#REF!</v>
      </c>
      <c r="D6" s="69" t="e">
        <f>(1-VLOOKUP(B6,#REF!,14,FALSE)/VLOOKUP(B6,#REF!,10,FALSE))*100</f>
        <v>#REF!</v>
      </c>
      <c r="E6" s="11" t="e">
        <f>VLOOKUP(B6,#REF!,17,FALSE)/1000</f>
        <v>#REF!</v>
      </c>
      <c r="F6" s="11" t="e">
        <f>VLOOKUP(B6,#REF!,8,FALSE)/1000</f>
        <v>#REF!</v>
      </c>
      <c r="G6" s="69" t="e">
        <f>(1-VLOOKUP(B6,#REF!,12,FALSE)/VLOOKUP(B6,#REF!,8,FALSE))*100</f>
        <v>#REF!</v>
      </c>
      <c r="H6" s="11" t="e">
        <f>VLOOKUP(B6,#REF!,15,FALSE)/1000</f>
        <v>#REF!</v>
      </c>
    </row>
    <row r="7" spans="1:14" x14ac:dyDescent="0.25">
      <c r="B7" t="s">
        <v>8</v>
      </c>
      <c r="C7" s="11" t="e">
        <f>VLOOKUP(B7,#REF!,10,FALSE)/1000</f>
        <v>#REF!</v>
      </c>
      <c r="D7" s="69" t="e">
        <f>(1-VLOOKUP(B7,#REF!,14,FALSE)/VLOOKUP(B7,#REF!,10,FALSE))*100</f>
        <v>#REF!</v>
      </c>
      <c r="E7" s="11" t="e">
        <f>VLOOKUP(B7,#REF!,17,FALSE)/1000</f>
        <v>#REF!</v>
      </c>
      <c r="F7" s="11" t="e">
        <f>VLOOKUP(B7,#REF!,8,FALSE)/1000</f>
        <v>#REF!</v>
      </c>
      <c r="G7" s="69" t="e">
        <f>(1-VLOOKUP(B7,#REF!,12,FALSE)/VLOOKUP(B7,#REF!,8,FALSE))*100</f>
        <v>#REF!</v>
      </c>
      <c r="H7" s="11" t="e">
        <f>VLOOKUP(B7,#REF!,15,FALSE)/1000</f>
        <v>#REF!</v>
      </c>
    </row>
    <row r="8" spans="1:14" x14ac:dyDescent="0.25">
      <c r="B8" t="s">
        <v>9</v>
      </c>
      <c r="C8" s="11" t="e">
        <f>VLOOKUP(B8,#REF!,10,FALSE)/1000</f>
        <v>#REF!</v>
      </c>
      <c r="D8" s="69" t="e">
        <f>(1-VLOOKUP(B8,#REF!,14,FALSE)/VLOOKUP(B8,#REF!,10,FALSE))*100</f>
        <v>#REF!</v>
      </c>
      <c r="E8" s="11" t="e">
        <f>VLOOKUP(B8,#REF!,17,FALSE)/1000</f>
        <v>#REF!</v>
      </c>
      <c r="F8" s="11" t="e">
        <f>VLOOKUP(B8,#REF!,8,FALSE)/1000</f>
        <v>#REF!</v>
      </c>
      <c r="G8" s="69" t="e">
        <f>(1-VLOOKUP(B8,#REF!,12,FALSE)/VLOOKUP(B8,#REF!,8,FALSE))*100</f>
        <v>#REF!</v>
      </c>
      <c r="H8" s="11" t="e">
        <f>VLOOKUP(B8,#REF!,15,FALSE)/1000</f>
        <v>#REF!</v>
      </c>
    </row>
    <row r="9" spans="1:14" x14ac:dyDescent="0.25">
      <c r="B9" t="s">
        <v>10</v>
      </c>
      <c r="C9" s="11" t="e">
        <f>VLOOKUP(B9,#REF!,10,FALSE)/1000</f>
        <v>#REF!</v>
      </c>
      <c r="D9" s="69" t="e">
        <f>(1-VLOOKUP(B9,#REF!,14,FALSE)/VLOOKUP(B9,#REF!,10,FALSE))*100</f>
        <v>#REF!</v>
      </c>
      <c r="E9" s="11" t="e">
        <f>VLOOKUP(B9,#REF!,17,FALSE)/1000</f>
        <v>#REF!</v>
      </c>
      <c r="F9" s="11" t="e">
        <f>VLOOKUP(B9,#REF!,8,FALSE)/1000</f>
        <v>#REF!</v>
      </c>
      <c r="G9" s="69" t="e">
        <f>(1-VLOOKUP(B9,#REF!,12,FALSE)/VLOOKUP(B9,#REF!,8,FALSE))*100</f>
        <v>#REF!</v>
      </c>
      <c r="H9" s="11" t="e">
        <f>VLOOKUP(B9,#REF!,15,FALSE)/1000</f>
        <v>#REF!</v>
      </c>
    </row>
    <row r="10" spans="1:14" x14ac:dyDescent="0.25">
      <c r="B10" t="s">
        <v>11</v>
      </c>
      <c r="C10" s="11" t="e">
        <f>VLOOKUP(B10,#REF!,10,FALSE)/1000</f>
        <v>#REF!</v>
      </c>
      <c r="D10" s="69" t="e">
        <f>(1-VLOOKUP(B10,#REF!,14,FALSE)/VLOOKUP(B10,#REF!,10,FALSE))*100</f>
        <v>#REF!</v>
      </c>
      <c r="E10" s="11" t="e">
        <f>VLOOKUP(B10,#REF!,17,FALSE)/1000</f>
        <v>#REF!</v>
      </c>
      <c r="F10" s="11" t="e">
        <f>VLOOKUP(B10,#REF!,8,FALSE)/1000</f>
        <v>#REF!</v>
      </c>
      <c r="G10" s="69" t="e">
        <f>(1-VLOOKUP(B10,#REF!,12,FALSE)/VLOOKUP(B10,#REF!,8,FALSE))*100</f>
        <v>#REF!</v>
      </c>
      <c r="H10" s="11" t="e">
        <f>VLOOKUP(B10,#REF!,15,FALSE)/1000</f>
        <v>#REF!</v>
      </c>
    </row>
    <row r="11" spans="1:14" x14ac:dyDescent="0.25">
      <c r="B11" t="s">
        <v>12</v>
      </c>
      <c r="C11" s="11" t="e">
        <f>VLOOKUP(B11,#REF!,10,FALSE)/1000</f>
        <v>#REF!</v>
      </c>
      <c r="D11" s="69" t="e">
        <f>(1-VLOOKUP(B11,#REF!,14,FALSE)/VLOOKUP(B11,#REF!,10,FALSE))*100</f>
        <v>#REF!</v>
      </c>
      <c r="E11" s="11" t="e">
        <f>VLOOKUP(B11,#REF!,17,FALSE)/1000</f>
        <v>#REF!</v>
      </c>
      <c r="F11" s="11" t="e">
        <f>VLOOKUP(B11,#REF!,8,FALSE)/1000</f>
        <v>#REF!</v>
      </c>
      <c r="G11" s="69" t="e">
        <f>(1-VLOOKUP(B11,#REF!,12,FALSE)/VLOOKUP(B11,#REF!,8,FALSE))*100</f>
        <v>#REF!</v>
      </c>
      <c r="H11" s="11" t="e">
        <f>VLOOKUP(B11,#REF!,15,FALSE)/1000</f>
        <v>#REF!</v>
      </c>
    </row>
    <row r="12" spans="1:14" x14ac:dyDescent="0.25">
      <c r="B12" t="s">
        <v>13</v>
      </c>
      <c r="C12" s="11" t="e">
        <f>VLOOKUP(B12,#REF!,10,FALSE)/1000</f>
        <v>#REF!</v>
      </c>
      <c r="D12" s="69" t="e">
        <f>(1-VLOOKUP(B12,#REF!,14,FALSE)/VLOOKUP(B12,#REF!,10,FALSE))*100</f>
        <v>#REF!</v>
      </c>
      <c r="E12" s="11" t="e">
        <f>VLOOKUP(B12,#REF!,17,FALSE)/1000</f>
        <v>#REF!</v>
      </c>
      <c r="F12" s="11" t="e">
        <f>VLOOKUP(B12,#REF!,8,FALSE)/1000</f>
        <v>#REF!</v>
      </c>
      <c r="G12" s="69" t="e">
        <f>(1-VLOOKUP(B12,#REF!,12,FALSE)/VLOOKUP(B12,#REF!,8,FALSE))*100</f>
        <v>#REF!</v>
      </c>
      <c r="H12" s="11" t="e">
        <f>VLOOKUP(B12,#REF!,15,FALSE)/1000</f>
        <v>#REF!</v>
      </c>
    </row>
    <row r="13" spans="1:14" x14ac:dyDescent="0.25">
      <c r="B13" t="s">
        <v>14</v>
      </c>
      <c r="C13" s="11" t="e">
        <f>VLOOKUP(B13,#REF!,10,FALSE)/1000</f>
        <v>#REF!</v>
      </c>
      <c r="D13" s="69" t="e">
        <f>(1-VLOOKUP(B13,#REF!,14,FALSE)/VLOOKUP(B13,#REF!,10,FALSE))*100</f>
        <v>#REF!</v>
      </c>
      <c r="E13" s="11" t="e">
        <f>VLOOKUP(B13,#REF!,17,FALSE)/1000</f>
        <v>#REF!</v>
      </c>
      <c r="F13" s="11" t="e">
        <f>VLOOKUP(B13,#REF!,8,FALSE)/1000</f>
        <v>#REF!</v>
      </c>
      <c r="G13" s="69" t="e">
        <f>(1-VLOOKUP(B13,#REF!,12,FALSE)/VLOOKUP(B13,#REF!,8,FALSE))*100</f>
        <v>#REF!</v>
      </c>
      <c r="H13" s="11" t="e">
        <f>VLOOKUP(B13,#REF!,15,FALSE)/1000</f>
        <v>#REF!</v>
      </c>
    </row>
    <row r="14" spans="1:14" x14ac:dyDescent="0.25">
      <c r="B14" t="s">
        <v>15</v>
      </c>
      <c r="C14" s="11" t="e">
        <f>VLOOKUP(B14,#REF!,10,FALSE)/1000</f>
        <v>#REF!</v>
      </c>
      <c r="D14" s="69" t="e">
        <f>(1-VLOOKUP(B14,#REF!,14,FALSE)/VLOOKUP(B14,#REF!,10,FALSE))*100</f>
        <v>#REF!</v>
      </c>
      <c r="E14" s="11" t="e">
        <f>VLOOKUP(B14,#REF!,17,FALSE)/1000</f>
        <v>#REF!</v>
      </c>
      <c r="F14" s="11" t="e">
        <f>VLOOKUP(B14,#REF!,8,FALSE)/1000</f>
        <v>#REF!</v>
      </c>
      <c r="G14" s="69" t="e">
        <f>(1-VLOOKUP(B14,#REF!,12,FALSE)/VLOOKUP(B14,#REF!,8,FALSE))*100</f>
        <v>#REF!</v>
      </c>
      <c r="H14" s="11" t="e">
        <f>VLOOKUP(B14,#REF!,15,FALSE)/1000</f>
        <v>#REF!</v>
      </c>
    </row>
    <row r="15" spans="1:14" x14ac:dyDescent="0.25">
      <c r="B15" t="s">
        <v>16</v>
      </c>
      <c r="C15" s="11" t="e">
        <f>VLOOKUP(B15,#REF!,10,FALSE)/1000</f>
        <v>#REF!</v>
      </c>
      <c r="D15" s="69" t="e">
        <f>(1-VLOOKUP(B15,#REF!,14,FALSE)/VLOOKUP(B15,#REF!,10,FALSE))*100</f>
        <v>#REF!</v>
      </c>
      <c r="E15" s="11" t="e">
        <f>VLOOKUP(B15,#REF!,17,FALSE)/1000</f>
        <v>#REF!</v>
      </c>
      <c r="F15" s="11" t="e">
        <f>VLOOKUP(B15,#REF!,8,FALSE)/1000</f>
        <v>#REF!</v>
      </c>
      <c r="G15" s="69" t="e">
        <f>(1-VLOOKUP(B15,#REF!,12,FALSE)/VLOOKUP(B15,#REF!,8,FALSE))*100</f>
        <v>#REF!</v>
      </c>
      <c r="H15" s="11" t="e">
        <f>VLOOKUP(B15,#REF!,15,FALSE)/1000</f>
        <v>#REF!</v>
      </c>
    </row>
    <row r="16" spans="1:14" x14ac:dyDescent="0.25">
      <c r="B16" t="s">
        <v>17</v>
      </c>
      <c r="C16" s="11" t="e">
        <f>VLOOKUP(B16,#REF!,10,FALSE)/1000</f>
        <v>#REF!</v>
      </c>
      <c r="D16" s="69" t="e">
        <f>(1-VLOOKUP(B16,#REF!,14,FALSE)/VLOOKUP(B16,#REF!,10,FALSE))*100</f>
        <v>#REF!</v>
      </c>
      <c r="E16" s="11" t="e">
        <f>VLOOKUP(B16,#REF!,17,FALSE)/1000</f>
        <v>#REF!</v>
      </c>
      <c r="F16" s="11" t="e">
        <f>VLOOKUP(B16,#REF!,8,FALSE)/1000</f>
        <v>#REF!</v>
      </c>
      <c r="G16" s="69" t="e">
        <f>(1-VLOOKUP(B16,#REF!,12,FALSE)/VLOOKUP(B16,#REF!,8,FALSE))*100</f>
        <v>#REF!</v>
      </c>
      <c r="H16" s="11" t="e">
        <f>VLOOKUP(B16,#REF!,15,FALSE)/1000</f>
        <v>#REF!</v>
      </c>
    </row>
    <row r="17" spans="2:10" x14ac:dyDescent="0.25">
      <c r="B17" t="s">
        <v>18</v>
      </c>
      <c r="C17" s="11" t="e">
        <f>VLOOKUP(B17,#REF!,10,FALSE)/1000</f>
        <v>#REF!</v>
      </c>
      <c r="D17" s="69" t="e">
        <f>(1-VLOOKUP(B17,#REF!,14,FALSE)/VLOOKUP(B17,#REF!,10,FALSE))*100</f>
        <v>#REF!</v>
      </c>
      <c r="E17" s="11" t="e">
        <f>VLOOKUP(B17,#REF!,17,FALSE)/1000</f>
        <v>#REF!</v>
      </c>
      <c r="F17" s="11" t="e">
        <f>VLOOKUP(B17,#REF!,8,FALSE)/1000</f>
        <v>#REF!</v>
      </c>
      <c r="G17" s="69" t="e">
        <f>(1-VLOOKUP(B17,#REF!,12,FALSE)/VLOOKUP(B17,#REF!,8,FALSE))*100</f>
        <v>#REF!</v>
      </c>
      <c r="H17" s="11" t="e">
        <f>VLOOKUP(B17,#REF!,15,FALSE)/1000</f>
        <v>#REF!</v>
      </c>
    </row>
    <row r="18" spans="2:10" s="37" customFormat="1" x14ac:dyDescent="0.25">
      <c r="B18" s="37" t="s">
        <v>19</v>
      </c>
      <c r="C18" s="72" t="e">
        <f>VLOOKUP(B18,#REF!,10,FALSE)/1000</f>
        <v>#REF!</v>
      </c>
      <c r="D18" s="73" t="e">
        <f>(1-VLOOKUP(B18,#REF!,14,FALSE)/VLOOKUP(B18,#REF!,10,FALSE))*100</f>
        <v>#REF!</v>
      </c>
      <c r="E18" s="72" t="e">
        <f>VLOOKUP(B18,#REF!,17,FALSE)/1000</f>
        <v>#REF!</v>
      </c>
      <c r="F18" s="72" t="e">
        <f>VLOOKUP(B18,#REF!,8,FALSE)/1000</f>
        <v>#REF!</v>
      </c>
      <c r="G18" s="73" t="e">
        <f>(1-VLOOKUP(B18,#REF!,12,FALSE)/VLOOKUP(B18,#REF!,8,FALSE))*100</f>
        <v>#REF!</v>
      </c>
      <c r="H18" s="72" t="e">
        <f>VLOOKUP(B18,#REF!,15,FALSE)/1000</f>
        <v>#REF!</v>
      </c>
      <c r="J18" s="37" t="s">
        <v>143</v>
      </c>
    </row>
    <row r="19" spans="2:10" x14ac:dyDescent="0.25">
      <c r="B19" t="s">
        <v>20</v>
      </c>
      <c r="C19" s="11" t="e">
        <f>VLOOKUP(B19,#REF!,10,FALSE)/1000</f>
        <v>#REF!</v>
      </c>
      <c r="D19" s="69" t="e">
        <f>(1-VLOOKUP(B19,#REF!,14,FALSE)/VLOOKUP(B19,#REF!,10,FALSE))*100</f>
        <v>#REF!</v>
      </c>
      <c r="E19" s="11" t="e">
        <f>VLOOKUP(B19,#REF!,17,FALSE)/1000</f>
        <v>#REF!</v>
      </c>
      <c r="F19" s="11" t="e">
        <f>VLOOKUP(B19,#REF!,8,FALSE)/1000</f>
        <v>#REF!</v>
      </c>
      <c r="G19" s="69" t="e">
        <f>(1-VLOOKUP(B19,#REF!,12,FALSE)/VLOOKUP(B19,#REF!,8,FALSE))*100</f>
        <v>#REF!</v>
      </c>
      <c r="H19" s="11" t="e">
        <f>VLOOKUP(B19,#REF!,15,FALSE)/1000</f>
        <v>#REF!</v>
      </c>
    </row>
    <row r="20" spans="2:10" x14ac:dyDescent="0.25">
      <c r="B20" t="s">
        <v>21</v>
      </c>
      <c r="C20" s="11" t="e">
        <f>VLOOKUP(B20,#REF!,10,FALSE)/1000</f>
        <v>#REF!</v>
      </c>
      <c r="D20" s="69" t="e">
        <f>(1-VLOOKUP(B20,#REF!,14,FALSE)/VLOOKUP(B20,#REF!,10,FALSE))*100</f>
        <v>#REF!</v>
      </c>
      <c r="E20" s="11" t="e">
        <f>VLOOKUP(B20,#REF!,17,FALSE)/1000</f>
        <v>#REF!</v>
      </c>
      <c r="F20" s="11" t="e">
        <f>VLOOKUP(B20,#REF!,8,FALSE)/1000</f>
        <v>#REF!</v>
      </c>
      <c r="G20" s="69" t="e">
        <f>(1-VLOOKUP(B20,#REF!,12,FALSE)/VLOOKUP(B20,#REF!,8,FALSE))*100</f>
        <v>#REF!</v>
      </c>
      <c r="H20" s="11" t="e">
        <f>VLOOKUP(B20,#REF!,15,FALSE)/1000</f>
        <v>#REF!</v>
      </c>
    </row>
    <row r="21" spans="2:10" x14ac:dyDescent="0.25">
      <c r="B21" t="s">
        <v>22</v>
      </c>
      <c r="C21" s="11" t="e">
        <f>VLOOKUP(B21,#REF!,10,FALSE)/1000</f>
        <v>#REF!</v>
      </c>
      <c r="D21" s="69" t="e">
        <f>(1-VLOOKUP(B21,#REF!,14,FALSE)/VLOOKUP(B21,#REF!,10,FALSE))*100</f>
        <v>#REF!</v>
      </c>
      <c r="E21" s="11" t="e">
        <f>VLOOKUP(B21,#REF!,17,FALSE)/1000</f>
        <v>#REF!</v>
      </c>
      <c r="F21" s="11" t="e">
        <f>VLOOKUP(B21,#REF!,8,FALSE)/1000</f>
        <v>#REF!</v>
      </c>
      <c r="G21" s="69" t="e">
        <f>(1-VLOOKUP(B21,#REF!,12,FALSE)/VLOOKUP(B21,#REF!,8,FALSE))*100</f>
        <v>#REF!</v>
      </c>
      <c r="H21" s="11" t="e">
        <f>VLOOKUP(B21,#REF!,15,FALSE)/1000</f>
        <v>#REF!</v>
      </c>
    </row>
    <row r="22" spans="2:10" x14ac:dyDescent="0.25">
      <c r="B22" t="s">
        <v>23</v>
      </c>
      <c r="C22" s="11" t="e">
        <f>VLOOKUP(B22,#REF!,10,FALSE)/1000</f>
        <v>#REF!</v>
      </c>
      <c r="D22" s="69" t="e">
        <f>(1-VLOOKUP(B22,#REF!,14,FALSE)/VLOOKUP(B22,#REF!,10,FALSE))*100</f>
        <v>#REF!</v>
      </c>
      <c r="E22" s="11" t="e">
        <f>VLOOKUP(B22,#REF!,17,FALSE)/1000</f>
        <v>#REF!</v>
      </c>
      <c r="F22" s="11" t="e">
        <f>VLOOKUP(B22,#REF!,8,FALSE)/1000</f>
        <v>#REF!</v>
      </c>
      <c r="G22" s="69" t="e">
        <f>(1-VLOOKUP(B22,#REF!,12,FALSE)/VLOOKUP(B22,#REF!,8,FALSE))*100</f>
        <v>#REF!</v>
      </c>
      <c r="H22" s="11" t="e">
        <f>VLOOKUP(B22,#REF!,15,FALSE)/1000</f>
        <v>#REF!</v>
      </c>
    </row>
    <row r="23" spans="2:10" x14ac:dyDescent="0.25">
      <c r="B23" t="s">
        <v>24</v>
      </c>
      <c r="C23" s="11" t="e">
        <f>VLOOKUP(B23,#REF!,10,FALSE)/1000</f>
        <v>#REF!</v>
      </c>
      <c r="D23" s="69" t="e">
        <f>(1-VLOOKUP(B23,#REF!,14,FALSE)/VLOOKUP(B23,#REF!,10,FALSE))*100</f>
        <v>#REF!</v>
      </c>
      <c r="E23" s="11" t="e">
        <f>VLOOKUP(B23,#REF!,17,FALSE)/1000</f>
        <v>#REF!</v>
      </c>
      <c r="F23" s="11" t="e">
        <f>VLOOKUP(B23,#REF!,8,FALSE)/1000</f>
        <v>#REF!</v>
      </c>
      <c r="G23" s="69" t="e">
        <f>(1-VLOOKUP(B23,#REF!,12,FALSE)/VLOOKUP(B23,#REF!,8,FALSE))*100</f>
        <v>#REF!</v>
      </c>
      <c r="H23" s="11" t="e">
        <f>VLOOKUP(B23,#REF!,15,FALSE)/1000</f>
        <v>#REF!</v>
      </c>
    </row>
    <row r="24" spans="2:10" x14ac:dyDescent="0.25">
      <c r="B24" t="s">
        <v>25</v>
      </c>
      <c r="C24" s="11" t="e">
        <f>VLOOKUP(B24,#REF!,10,FALSE)/1000</f>
        <v>#REF!</v>
      </c>
      <c r="D24" s="69" t="e">
        <f>(1-VLOOKUP(B24,#REF!,14,FALSE)/VLOOKUP(B24,#REF!,10,FALSE))*100</f>
        <v>#REF!</v>
      </c>
      <c r="E24" s="11" t="e">
        <f>VLOOKUP(B24,#REF!,17,FALSE)/1000</f>
        <v>#REF!</v>
      </c>
      <c r="F24" s="11" t="e">
        <f>VLOOKUP(B24,#REF!,8,FALSE)/1000</f>
        <v>#REF!</v>
      </c>
      <c r="G24" s="69" t="e">
        <f>(1-VLOOKUP(B24,#REF!,12,FALSE)/VLOOKUP(B24,#REF!,8,FALSE))*100</f>
        <v>#REF!</v>
      </c>
      <c r="H24" s="11" t="e">
        <f>VLOOKUP(B24,#REF!,15,FALSE)/1000</f>
        <v>#REF!</v>
      </c>
    </row>
    <row r="25" spans="2:10" x14ac:dyDescent="0.25">
      <c r="B25" t="s">
        <v>26</v>
      </c>
      <c r="C25" s="11" t="e">
        <f>VLOOKUP(B25,#REF!,10,FALSE)/1000</f>
        <v>#REF!</v>
      </c>
      <c r="D25" s="69" t="e">
        <f>(1-VLOOKUP(B25,#REF!,14,FALSE)/VLOOKUP(B25,#REF!,10,FALSE))*100</f>
        <v>#REF!</v>
      </c>
      <c r="E25" s="11" t="e">
        <f>VLOOKUP(B25,#REF!,17,FALSE)/1000</f>
        <v>#REF!</v>
      </c>
      <c r="F25" s="11" t="e">
        <f>VLOOKUP(B25,#REF!,8,FALSE)/1000</f>
        <v>#REF!</v>
      </c>
      <c r="G25" s="69" t="e">
        <f>(1-VLOOKUP(B25,#REF!,12,FALSE)/VLOOKUP(B25,#REF!,8,FALSE))*100</f>
        <v>#REF!</v>
      </c>
      <c r="H25" s="11" t="e">
        <f>VLOOKUP(B25,#REF!,15,FALSE)/1000</f>
        <v>#REF!</v>
      </c>
    </row>
    <row r="26" spans="2:10" x14ac:dyDescent="0.25">
      <c r="B26" t="s">
        <v>27</v>
      </c>
      <c r="C26" s="11" t="e">
        <f>VLOOKUP(B26,#REF!,10,FALSE)/1000</f>
        <v>#REF!</v>
      </c>
      <c r="D26" s="69" t="e">
        <f>(1-VLOOKUP(B26,#REF!,14,FALSE)/VLOOKUP(B26,#REF!,10,FALSE))*100</f>
        <v>#REF!</v>
      </c>
      <c r="E26" s="11" t="e">
        <f>VLOOKUP(B26,#REF!,17,FALSE)/1000</f>
        <v>#REF!</v>
      </c>
      <c r="F26" s="11" t="e">
        <f>VLOOKUP(B26,#REF!,8,FALSE)/1000</f>
        <v>#REF!</v>
      </c>
      <c r="G26" s="69" t="e">
        <f>(1-VLOOKUP(B26,#REF!,12,FALSE)/VLOOKUP(B26,#REF!,8,FALSE))*100</f>
        <v>#REF!</v>
      </c>
      <c r="H26" s="11" t="e">
        <f>VLOOKUP(B26,#REF!,15,FALSE)/1000</f>
        <v>#REF!</v>
      </c>
    </row>
    <row r="27" spans="2:10" x14ac:dyDescent="0.25">
      <c r="B27" t="s">
        <v>28</v>
      </c>
      <c r="C27" s="11" t="e">
        <f>VLOOKUP(B27,#REF!,10,FALSE)/1000</f>
        <v>#REF!</v>
      </c>
      <c r="D27" s="69" t="e">
        <f>(1-VLOOKUP(B27,#REF!,14,FALSE)/VLOOKUP(B27,#REF!,10,FALSE))*100</f>
        <v>#REF!</v>
      </c>
      <c r="E27" s="11" t="e">
        <f>VLOOKUP(B27,#REF!,17,FALSE)/1000</f>
        <v>#REF!</v>
      </c>
      <c r="F27" s="11" t="e">
        <f>VLOOKUP(B27,#REF!,8,FALSE)/1000</f>
        <v>#REF!</v>
      </c>
      <c r="G27" s="69" t="e">
        <f>(1-VLOOKUP(B27,#REF!,12,FALSE)/VLOOKUP(B27,#REF!,8,FALSE))*100</f>
        <v>#REF!</v>
      </c>
      <c r="H27" s="11" t="e">
        <f>VLOOKUP(B27,#REF!,15,FALSE)/1000</f>
        <v>#REF!</v>
      </c>
    </row>
    <row r="28" spans="2:10" s="10" customFormat="1" x14ac:dyDescent="0.25">
      <c r="B28" s="10" t="s">
        <v>29</v>
      </c>
      <c r="C28" s="12" t="e">
        <f>VLOOKUP(B28,#REF!,10,FALSE)/1000</f>
        <v>#REF!</v>
      </c>
      <c r="D28" s="70" t="e">
        <f>(1-VLOOKUP(B28,#REF!,14,FALSE)/VLOOKUP(B28,#REF!,10,FALSE))*100</f>
        <v>#REF!</v>
      </c>
      <c r="E28" s="12" t="e">
        <f>VLOOKUP(B28,#REF!,17,FALSE)/1000</f>
        <v>#REF!</v>
      </c>
      <c r="F28" s="12" t="e">
        <f>VLOOKUP(B28,#REF!,8,FALSE)/1000</f>
        <v>#REF!</v>
      </c>
      <c r="G28" s="69" t="e">
        <f>(1-VLOOKUP(B28,#REF!,12,FALSE)/VLOOKUP(B28,#REF!,8,FALSE))*100</f>
        <v>#REF!</v>
      </c>
      <c r="H28" s="12" t="e">
        <f>VLOOKUP(B28,#REF!,15,FALSE)/1000</f>
        <v>#REF!</v>
      </c>
    </row>
    <row r="29" spans="2:10" x14ac:dyDescent="0.25">
      <c r="B29" t="s">
        <v>30</v>
      </c>
      <c r="C29" s="11" t="e">
        <f>VLOOKUP(B29,#REF!,10,FALSE)/1000</f>
        <v>#REF!</v>
      </c>
      <c r="D29" s="69" t="e">
        <f>(1-VLOOKUP(B29,#REF!,14,FALSE)/VLOOKUP(B29,#REF!,10,FALSE))*100</f>
        <v>#REF!</v>
      </c>
      <c r="E29" s="11" t="e">
        <f>VLOOKUP(B29,#REF!,17,FALSE)/1000</f>
        <v>#REF!</v>
      </c>
      <c r="F29" s="11" t="e">
        <f>VLOOKUP(B29,#REF!,8,FALSE)/1000</f>
        <v>#REF!</v>
      </c>
      <c r="G29" s="69" t="e">
        <f>(1-VLOOKUP(B29,#REF!,12,FALSE)/VLOOKUP(B29,#REF!,8,FALSE))*100</f>
        <v>#REF!</v>
      </c>
      <c r="H29" s="11" t="e">
        <f>VLOOKUP(B29,#REF!,15,FALSE)/1000</f>
        <v>#REF!</v>
      </c>
    </row>
    <row r="30" spans="2:10" x14ac:dyDescent="0.25">
      <c r="B30" t="s">
        <v>32</v>
      </c>
      <c r="C30" s="11" t="e">
        <f>VLOOKUP(B30,#REF!,10,FALSE)/1000</f>
        <v>#REF!</v>
      </c>
      <c r="D30" s="69" t="e">
        <f>(1-VLOOKUP(B30,#REF!,14,FALSE)/VLOOKUP(B30,#REF!,10,FALSE))*100</f>
        <v>#REF!</v>
      </c>
      <c r="E30" s="11" t="e">
        <f>VLOOKUP(B30,#REF!,17,FALSE)/1000</f>
        <v>#REF!</v>
      </c>
      <c r="F30" s="11" t="e">
        <f>VLOOKUP(B30,#REF!,8,FALSE)/1000</f>
        <v>#REF!</v>
      </c>
      <c r="G30" s="69" t="e">
        <f>(1-VLOOKUP(B30,#REF!,12,FALSE)/VLOOKUP(B30,#REF!,8,FALSE))*100</f>
        <v>#REF!</v>
      </c>
      <c r="H30" s="11" t="e">
        <f>VLOOKUP(B30,#REF!,15,FALSE)/1000</f>
        <v>#REF!</v>
      </c>
    </row>
    <row r="31" spans="2:10" x14ac:dyDescent="0.25">
      <c r="B31" t="s">
        <v>33</v>
      </c>
      <c r="C31" s="11" t="e">
        <f>VLOOKUP(B31,#REF!,10,FALSE)/1000</f>
        <v>#REF!</v>
      </c>
      <c r="D31" s="69" t="e">
        <f>(1-VLOOKUP(B31,#REF!,14,FALSE)/VLOOKUP(B31,#REF!,10,FALSE))*100</f>
        <v>#REF!</v>
      </c>
      <c r="E31" s="11" t="e">
        <f>VLOOKUP(B31,#REF!,17,FALSE)/1000</f>
        <v>#REF!</v>
      </c>
      <c r="F31" s="11" t="e">
        <f>VLOOKUP(B31,#REF!,8,FALSE)/1000</f>
        <v>#REF!</v>
      </c>
      <c r="G31" s="69" t="e">
        <f>(1-VLOOKUP(B31,#REF!,12,FALSE)/VLOOKUP(B31,#REF!,8,FALSE))*100</f>
        <v>#REF!</v>
      </c>
      <c r="H31" s="11" t="e">
        <f>VLOOKUP(B31,#REF!,15,FALSE)/1000</f>
        <v>#REF!</v>
      </c>
    </row>
    <row r="32" spans="2:10" x14ac:dyDescent="0.25">
      <c r="B32" t="s">
        <v>34</v>
      </c>
      <c r="C32" s="11" t="e">
        <f>VLOOKUP(B32,#REF!,10,FALSE)/1000</f>
        <v>#REF!</v>
      </c>
      <c r="D32" s="69" t="e">
        <f>(1-VLOOKUP(B32,#REF!,14,FALSE)/VLOOKUP(B32,#REF!,10,FALSE))*100</f>
        <v>#REF!</v>
      </c>
      <c r="E32" s="11" t="e">
        <f>VLOOKUP(B32,#REF!,17,FALSE)/1000</f>
        <v>#REF!</v>
      </c>
      <c r="F32" s="11" t="e">
        <f>VLOOKUP(B32,#REF!,8,FALSE)/1000</f>
        <v>#REF!</v>
      </c>
      <c r="G32" s="69" t="e">
        <f>(1-VLOOKUP(B32,#REF!,12,FALSE)/VLOOKUP(B32,#REF!,8,FALSE))*100</f>
        <v>#REF!</v>
      </c>
      <c r="H32" s="11" t="e">
        <f>VLOOKUP(B32,#REF!,15,FALSE)/1000</f>
        <v>#REF!</v>
      </c>
    </row>
    <row r="33" spans="2:10" x14ac:dyDescent="0.25">
      <c r="B33" t="s">
        <v>35</v>
      </c>
      <c r="C33" s="11" t="e">
        <f>VLOOKUP(B33,#REF!,10,FALSE)/1000</f>
        <v>#REF!</v>
      </c>
      <c r="D33" s="69" t="e">
        <f>(1-VLOOKUP(B33,#REF!,14,FALSE)/VLOOKUP(B33,#REF!,10,FALSE))*100</f>
        <v>#REF!</v>
      </c>
      <c r="E33" s="11" t="e">
        <f>VLOOKUP(B33,#REF!,17,FALSE)/1000</f>
        <v>#REF!</v>
      </c>
      <c r="F33" s="11" t="e">
        <f>VLOOKUP(B33,#REF!,8,FALSE)/1000</f>
        <v>#REF!</v>
      </c>
      <c r="G33" s="69" t="e">
        <f>(1-VLOOKUP(B33,#REF!,12,FALSE)/VLOOKUP(B33,#REF!,8,FALSE))*100</f>
        <v>#REF!</v>
      </c>
      <c r="H33" s="11" t="e">
        <f>VLOOKUP(B33,#REF!,15,FALSE)/1000</f>
        <v>#REF!</v>
      </c>
    </row>
    <row r="34" spans="2:10" x14ac:dyDescent="0.25">
      <c r="B34" t="s">
        <v>36</v>
      </c>
      <c r="C34" s="11" t="e">
        <f>VLOOKUP(B34,#REF!,10,FALSE)/1000</f>
        <v>#REF!</v>
      </c>
      <c r="D34" s="69" t="e">
        <f>(1-VLOOKUP(B34,#REF!,14,FALSE)/VLOOKUP(B34,#REF!,10,FALSE))*100</f>
        <v>#REF!</v>
      </c>
      <c r="E34" s="11" t="e">
        <f>VLOOKUP(B34,#REF!,17,FALSE)/1000</f>
        <v>#REF!</v>
      </c>
      <c r="F34" s="11" t="e">
        <f>VLOOKUP(B34,#REF!,8,FALSE)/1000</f>
        <v>#REF!</v>
      </c>
      <c r="G34" s="69" t="e">
        <f>(1-VLOOKUP(B34,#REF!,12,FALSE)/VLOOKUP(B34,#REF!,8,FALSE))*100</f>
        <v>#REF!</v>
      </c>
      <c r="H34" s="11" t="e">
        <f>VLOOKUP(B34,#REF!,15,FALSE)/1000</f>
        <v>#REF!</v>
      </c>
    </row>
    <row r="35" spans="2:10" x14ac:dyDescent="0.25">
      <c r="B35" t="s">
        <v>37</v>
      </c>
      <c r="C35" s="11" t="e">
        <f>VLOOKUP(B35,#REF!,10,FALSE)/1000</f>
        <v>#REF!</v>
      </c>
      <c r="D35" s="69" t="e">
        <f>(1-VLOOKUP(B35,#REF!,14,FALSE)/VLOOKUP(B35,#REF!,10,FALSE))*100</f>
        <v>#REF!</v>
      </c>
      <c r="E35" s="11" t="e">
        <f>VLOOKUP(B35,#REF!,17,FALSE)/1000</f>
        <v>#REF!</v>
      </c>
      <c r="F35" s="11" t="e">
        <f>VLOOKUP(B35,#REF!,8,FALSE)/1000</f>
        <v>#REF!</v>
      </c>
      <c r="G35" s="69" t="e">
        <f>(1-VLOOKUP(B35,#REF!,12,FALSE)/VLOOKUP(B35,#REF!,8,FALSE))*100</f>
        <v>#REF!</v>
      </c>
      <c r="H35" s="11" t="e">
        <f>VLOOKUP(B35,#REF!,15,FALSE)/1000</f>
        <v>#REF!</v>
      </c>
    </row>
    <row r="36" spans="2:10" x14ac:dyDescent="0.25">
      <c r="B36" t="s">
        <v>38</v>
      </c>
      <c r="C36" s="11" t="e">
        <f>VLOOKUP(B36,#REF!,10,FALSE)/1000</f>
        <v>#REF!</v>
      </c>
      <c r="D36" s="69" t="e">
        <f>(1-VLOOKUP(B36,#REF!,14,FALSE)/VLOOKUP(B36,#REF!,10,FALSE))*100</f>
        <v>#REF!</v>
      </c>
      <c r="E36" s="11" t="e">
        <f>VLOOKUP(B36,#REF!,17,FALSE)/1000</f>
        <v>#REF!</v>
      </c>
      <c r="F36" s="11" t="e">
        <f>VLOOKUP(B36,#REF!,8,FALSE)/1000</f>
        <v>#REF!</v>
      </c>
      <c r="G36" s="69" t="e">
        <f>(1-VLOOKUP(B36,#REF!,12,FALSE)/VLOOKUP(B36,#REF!,8,FALSE))*100</f>
        <v>#REF!</v>
      </c>
      <c r="H36" s="11" t="e">
        <f>VLOOKUP(B36,#REF!,15,FALSE)/1000</f>
        <v>#REF!</v>
      </c>
    </row>
    <row r="37" spans="2:10" x14ac:dyDescent="0.25">
      <c r="B37" t="s">
        <v>39</v>
      </c>
      <c r="C37" s="11" t="e">
        <f>VLOOKUP(B37,#REF!,10,FALSE)/1000</f>
        <v>#REF!</v>
      </c>
      <c r="D37" s="69" t="e">
        <f>(1-VLOOKUP(B37,#REF!,14,FALSE)/VLOOKUP(B37,#REF!,10,FALSE))*100</f>
        <v>#REF!</v>
      </c>
      <c r="E37" s="11" t="e">
        <f>VLOOKUP(B37,#REF!,17,FALSE)/1000</f>
        <v>#REF!</v>
      </c>
      <c r="F37" s="11" t="e">
        <f>VLOOKUP(B37,#REF!,8,FALSE)/1000</f>
        <v>#REF!</v>
      </c>
      <c r="G37" s="69" t="e">
        <f>(1-VLOOKUP(B37,#REF!,12,FALSE)/VLOOKUP(B37,#REF!,8,FALSE))*100</f>
        <v>#REF!</v>
      </c>
      <c r="H37" s="11" t="e">
        <f>VLOOKUP(B37,#REF!,15,FALSE)/1000</f>
        <v>#REF!</v>
      </c>
    </row>
    <row r="38" spans="2:10" s="10" customFormat="1" x14ac:dyDescent="0.25">
      <c r="B38" s="10" t="s">
        <v>40</v>
      </c>
      <c r="C38" s="12" t="e">
        <f>VLOOKUP(B38,#REF!,10,FALSE)/1000</f>
        <v>#REF!</v>
      </c>
      <c r="D38" s="70" t="e">
        <f>(1-VLOOKUP(B38,#REF!,14,FALSE)/VLOOKUP(B38,#REF!,10,FALSE))*100</f>
        <v>#REF!</v>
      </c>
      <c r="E38" s="12" t="e">
        <f>VLOOKUP(B38,#REF!,17,FALSE)/1000</f>
        <v>#REF!</v>
      </c>
      <c r="F38" s="12" t="e">
        <f>VLOOKUP(B38,#REF!,8,FALSE)/1000</f>
        <v>#REF!</v>
      </c>
      <c r="G38" s="69" t="e">
        <f>(1-VLOOKUP(B38,#REF!,12,FALSE)/VLOOKUP(B38,#REF!,8,FALSE))*100</f>
        <v>#REF!</v>
      </c>
      <c r="H38" s="12" t="e">
        <f>VLOOKUP(B38,#REF!,15,FALSE)/1000</f>
        <v>#REF!</v>
      </c>
    </row>
    <row r="39" spans="2:10" x14ac:dyDescent="0.25">
      <c r="B39" t="s">
        <v>41</v>
      </c>
      <c r="C39" s="11" t="e">
        <f>VLOOKUP(B39,#REF!,10,FALSE)/1000</f>
        <v>#REF!</v>
      </c>
      <c r="D39" s="69" t="e">
        <f>(1-VLOOKUP(B39,#REF!,14,FALSE)/VLOOKUP(B39,#REF!,10,FALSE))*100</f>
        <v>#REF!</v>
      </c>
      <c r="E39" s="11" t="e">
        <f>VLOOKUP(B39,#REF!,17,FALSE)/1000</f>
        <v>#REF!</v>
      </c>
      <c r="F39" s="11" t="e">
        <f>VLOOKUP(B39,#REF!,8,FALSE)/1000</f>
        <v>#REF!</v>
      </c>
      <c r="G39" s="69" t="e">
        <f>(1-VLOOKUP(B39,#REF!,12,FALSE)/VLOOKUP(B39,#REF!,8,FALSE))*100</f>
        <v>#REF!</v>
      </c>
      <c r="H39" s="11" t="e">
        <f>VLOOKUP(B39,#REF!,15,FALSE)/1000</f>
        <v>#REF!</v>
      </c>
    </row>
    <row r="40" spans="2:10" x14ac:dyDescent="0.25">
      <c r="B40" t="s">
        <v>94</v>
      </c>
      <c r="C40" s="11" t="e">
        <f>VLOOKUP(B40,#REF!,10,FALSE)/1000</f>
        <v>#REF!</v>
      </c>
      <c r="D40" s="69" t="e">
        <f>(1-VLOOKUP(B40,#REF!,14,FALSE)/VLOOKUP(B40,#REF!,10,FALSE))*100</f>
        <v>#REF!</v>
      </c>
      <c r="E40" s="11">
        <v>0</v>
      </c>
      <c r="F40" s="11">
        <v>0</v>
      </c>
      <c r="G40" s="71" t="s">
        <v>95</v>
      </c>
      <c r="H40" s="11">
        <v>0</v>
      </c>
    </row>
    <row r="41" spans="2:10" x14ac:dyDescent="0.25">
      <c r="B41" t="s">
        <v>42</v>
      </c>
      <c r="C41">
        <v>46.058999999999997</v>
      </c>
      <c r="D41" s="69">
        <v>29.750971579930084</v>
      </c>
      <c r="E41" t="s">
        <v>84</v>
      </c>
      <c r="F41">
        <v>19.584</v>
      </c>
      <c r="G41" s="69">
        <v>27.736928104575163</v>
      </c>
      <c r="H41" t="s">
        <v>84</v>
      </c>
      <c r="J41">
        <v>0.27736928104575165</v>
      </c>
    </row>
    <row r="42" spans="2:10" x14ac:dyDescent="0.25">
      <c r="B42" t="s">
        <v>44</v>
      </c>
      <c r="C42">
        <v>370</v>
      </c>
      <c r="D42" s="69">
        <v>0</v>
      </c>
      <c r="E42" t="s">
        <v>84</v>
      </c>
      <c r="F42">
        <v>164</v>
      </c>
      <c r="G42" s="69">
        <v>0</v>
      </c>
      <c r="H42" t="s">
        <v>84</v>
      </c>
    </row>
    <row r="43" spans="2:10" x14ac:dyDescent="0.25">
      <c r="B43" t="s">
        <v>45</v>
      </c>
      <c r="C43">
        <v>0</v>
      </c>
      <c r="D43" s="69" t="e">
        <v>#DIV/0!</v>
      </c>
      <c r="E43" t="s">
        <v>84</v>
      </c>
      <c r="F43">
        <v>0</v>
      </c>
      <c r="G43" s="69" t="e">
        <v>#DIV/0!</v>
      </c>
      <c r="H43" t="s">
        <v>84</v>
      </c>
    </row>
    <row r="44" spans="2:10" x14ac:dyDescent="0.25">
      <c r="B44" t="s">
        <v>46</v>
      </c>
      <c r="C44">
        <v>0</v>
      </c>
      <c r="D44" s="69" t="e">
        <v>#DIV/0!</v>
      </c>
      <c r="E44" t="s">
        <v>84</v>
      </c>
      <c r="F44">
        <v>0</v>
      </c>
      <c r="G44" s="69" t="e">
        <v>#DIV/0!</v>
      </c>
      <c r="H44" t="s">
        <v>84</v>
      </c>
    </row>
    <row r="45" spans="2:10" x14ac:dyDescent="0.25">
      <c r="B45" t="s">
        <v>47</v>
      </c>
      <c r="C45">
        <v>61.265000000000001</v>
      </c>
      <c r="D45" s="69">
        <v>13.588508936586962</v>
      </c>
      <c r="E45" t="s">
        <v>84</v>
      </c>
      <c r="F45">
        <v>38.728000000000002</v>
      </c>
      <c r="G45" s="69">
        <v>11.490394546581284</v>
      </c>
      <c r="H45" t="s">
        <v>84</v>
      </c>
    </row>
    <row r="46" spans="2:10" x14ac:dyDescent="0.25">
      <c r="B46" t="s">
        <v>48</v>
      </c>
      <c r="C46">
        <v>0</v>
      </c>
      <c r="D46" s="69" t="e">
        <v>#DIV/0!</v>
      </c>
      <c r="E46" t="s">
        <v>84</v>
      </c>
      <c r="F46">
        <v>0</v>
      </c>
      <c r="G46" s="69" t="e">
        <v>#DIV/0!</v>
      </c>
      <c r="H46" t="s">
        <v>84</v>
      </c>
    </row>
    <row r="47" spans="2:10" x14ac:dyDescent="0.25">
      <c r="B47" t="s">
        <v>49</v>
      </c>
      <c r="C47">
        <v>0</v>
      </c>
      <c r="D47" s="69" t="e">
        <v>#DIV/0!</v>
      </c>
      <c r="E47" t="s">
        <v>84</v>
      </c>
      <c r="F47">
        <v>0</v>
      </c>
      <c r="G47" s="69" t="e">
        <v>#DIV/0!</v>
      </c>
      <c r="H47" t="s">
        <v>84</v>
      </c>
    </row>
    <row r="48" spans="2:10" x14ac:dyDescent="0.25">
      <c r="B48" t="s">
        <v>50</v>
      </c>
      <c r="C48">
        <v>0</v>
      </c>
      <c r="D48" s="69" t="e">
        <v>#DIV/0!</v>
      </c>
      <c r="E48" t="s">
        <v>84</v>
      </c>
      <c r="F48">
        <v>0</v>
      </c>
      <c r="G48" s="69" t="e">
        <v>#DIV/0!</v>
      </c>
      <c r="H48" t="s">
        <v>84</v>
      </c>
    </row>
    <row r="49" spans="2:8" x14ac:dyDescent="0.25">
      <c r="B49" t="s">
        <v>51</v>
      </c>
      <c r="C49">
        <v>0</v>
      </c>
      <c r="D49" s="69" t="e">
        <v>#DIV/0!</v>
      </c>
      <c r="E49" t="s">
        <v>84</v>
      </c>
      <c r="F49">
        <v>0</v>
      </c>
      <c r="G49" s="69" t="e">
        <v>#DIV/0!</v>
      </c>
      <c r="H49" t="s">
        <v>84</v>
      </c>
    </row>
    <row r="50" spans="2:8" x14ac:dyDescent="0.25">
      <c r="B50" t="s">
        <v>52</v>
      </c>
      <c r="C50">
        <v>0</v>
      </c>
      <c r="D50" s="69" t="e">
        <v>#DIV/0!</v>
      </c>
      <c r="E50" t="s">
        <v>84</v>
      </c>
      <c r="F50">
        <v>0</v>
      </c>
      <c r="G50" s="69" t="e">
        <v>#DIV/0!</v>
      </c>
      <c r="H50" t="s">
        <v>84</v>
      </c>
    </row>
    <row r="51" spans="2:8" x14ac:dyDescent="0.25">
      <c r="B51" t="s">
        <v>53</v>
      </c>
      <c r="C51">
        <v>114.47272835999999</v>
      </c>
      <c r="D51" s="69">
        <v>48.58029089261413</v>
      </c>
      <c r="E51" t="s">
        <v>84</v>
      </c>
      <c r="F51">
        <v>93.614999999999995</v>
      </c>
      <c r="G51" s="69">
        <v>46.020402713240408</v>
      </c>
      <c r="H51" t="s">
        <v>84</v>
      </c>
    </row>
    <row r="52" spans="2:8" x14ac:dyDescent="0.25">
      <c r="B52" t="s">
        <v>54</v>
      </c>
      <c r="C52">
        <v>0</v>
      </c>
      <c r="D52" s="69" t="e">
        <v>#DIV/0!</v>
      </c>
      <c r="E52" t="s">
        <v>84</v>
      </c>
      <c r="F52">
        <v>0</v>
      </c>
      <c r="G52" s="69" t="e">
        <v>#DIV/0!</v>
      </c>
      <c r="H52" t="s">
        <v>84</v>
      </c>
    </row>
    <row r="53" spans="2:8" x14ac:dyDescent="0.25">
      <c r="B53" t="s">
        <v>55</v>
      </c>
      <c r="C53">
        <v>0</v>
      </c>
      <c r="D53" s="69" t="e">
        <v>#DIV/0!</v>
      </c>
      <c r="E53" t="s">
        <v>84</v>
      </c>
      <c r="F53">
        <v>0</v>
      </c>
      <c r="G53" s="69" t="e">
        <v>#DIV/0!</v>
      </c>
      <c r="H53" t="s">
        <v>84</v>
      </c>
    </row>
    <row r="54" spans="2:8" x14ac:dyDescent="0.25">
      <c r="B54" t="s">
        <v>56</v>
      </c>
      <c r="C54">
        <v>0</v>
      </c>
      <c r="D54" s="69" t="e">
        <v>#DIV/0!</v>
      </c>
      <c r="E54" t="s">
        <v>84</v>
      </c>
      <c r="F54">
        <v>0</v>
      </c>
      <c r="G54" s="69" t="e">
        <v>#DIV/0!</v>
      </c>
      <c r="H54" t="s">
        <v>84</v>
      </c>
    </row>
    <row r="55" spans="2:8" x14ac:dyDescent="0.25">
      <c r="B55" t="s">
        <v>57</v>
      </c>
      <c r="C55">
        <v>0</v>
      </c>
      <c r="D55" s="69" t="e">
        <v>#DIV/0!</v>
      </c>
      <c r="E55" t="s">
        <v>84</v>
      </c>
      <c r="F55">
        <v>0</v>
      </c>
      <c r="G55" s="69" t="e">
        <v>#DIV/0!</v>
      </c>
      <c r="H55" t="s">
        <v>84</v>
      </c>
    </row>
    <row r="56" spans="2:8" x14ac:dyDescent="0.25">
      <c r="B56" t="s">
        <v>58</v>
      </c>
      <c r="C56">
        <v>0</v>
      </c>
      <c r="D56" s="69" t="e">
        <v>#DIV/0!</v>
      </c>
      <c r="E56" t="s">
        <v>84</v>
      </c>
      <c r="F56">
        <v>0</v>
      </c>
      <c r="G56" s="69" t="e">
        <v>#DIV/0!</v>
      </c>
      <c r="H56" t="s">
        <v>84</v>
      </c>
    </row>
    <row r="57" spans="2:8" x14ac:dyDescent="0.25">
      <c r="B57" t="s">
        <v>59</v>
      </c>
      <c r="C57">
        <v>0</v>
      </c>
      <c r="D57" s="69" t="e">
        <v>#DIV/0!</v>
      </c>
      <c r="E57" t="s">
        <v>84</v>
      </c>
      <c r="F57">
        <v>0</v>
      </c>
      <c r="G57" s="69" t="e">
        <v>#DIV/0!</v>
      </c>
      <c r="H57" t="s">
        <v>84</v>
      </c>
    </row>
    <row r="58" spans="2:8" x14ac:dyDescent="0.25">
      <c r="B58" t="s">
        <v>60</v>
      </c>
      <c r="C58">
        <v>0</v>
      </c>
      <c r="D58" s="69" t="e">
        <v>#DIV/0!</v>
      </c>
      <c r="E58" t="s">
        <v>84</v>
      </c>
      <c r="F58">
        <v>0</v>
      </c>
      <c r="G58" s="69" t="e">
        <v>#DIV/0!</v>
      </c>
      <c r="H58" t="s">
        <v>84</v>
      </c>
    </row>
    <row r="59" spans="2:8" x14ac:dyDescent="0.25">
      <c r="B59" t="s">
        <v>85</v>
      </c>
      <c r="C59">
        <v>379.46904700000005</v>
      </c>
      <c r="D59" s="69">
        <v>4.3822038006699486</v>
      </c>
      <c r="E59" t="s">
        <v>84</v>
      </c>
      <c r="F59">
        <v>62.057000000000002</v>
      </c>
      <c r="G59" s="69">
        <v>14.501184394991707</v>
      </c>
      <c r="H59" t="s">
        <v>84</v>
      </c>
    </row>
    <row r="60" spans="2:8" x14ac:dyDescent="0.25">
      <c r="B60" t="s">
        <v>61</v>
      </c>
      <c r="C60">
        <v>0</v>
      </c>
      <c r="D60" s="69" t="e">
        <v>#DIV/0!</v>
      </c>
      <c r="E60" t="s">
        <v>84</v>
      </c>
      <c r="F60">
        <v>0</v>
      </c>
      <c r="G60" s="69" t="e">
        <v>#DIV/0!</v>
      </c>
      <c r="H60" t="s">
        <v>84</v>
      </c>
    </row>
    <row r="61" spans="2:8" x14ac:dyDescent="0.25">
      <c r="B61" t="s">
        <v>62</v>
      </c>
      <c r="C61">
        <v>3.3849999999999998</v>
      </c>
      <c r="D61" s="69">
        <v>84.756277695716392</v>
      </c>
      <c r="E61" t="s">
        <v>84</v>
      </c>
      <c r="F61">
        <v>3.2639999999999998</v>
      </c>
      <c r="G61" s="69">
        <v>86.887254901960787</v>
      </c>
      <c r="H61" t="s">
        <v>84</v>
      </c>
    </row>
    <row r="62" spans="2:8" x14ac:dyDescent="0.25">
      <c r="B62" t="s">
        <v>63</v>
      </c>
      <c r="C62">
        <v>6.9580000000000002</v>
      </c>
      <c r="D62" s="69">
        <v>100</v>
      </c>
      <c r="E62" t="s">
        <v>84</v>
      </c>
      <c r="F62">
        <v>6.9580000000000002</v>
      </c>
      <c r="G62" s="69">
        <v>100</v>
      </c>
      <c r="H62" t="s">
        <v>84</v>
      </c>
    </row>
    <row r="63" spans="2:8" x14ac:dyDescent="0.25">
      <c r="B63" t="s">
        <v>64</v>
      </c>
      <c r="C63">
        <v>0</v>
      </c>
      <c r="D63" s="69" t="e">
        <v>#DIV/0!</v>
      </c>
      <c r="E63" t="s">
        <v>84</v>
      </c>
      <c r="F63">
        <v>0</v>
      </c>
      <c r="G63" s="69" t="e">
        <v>#DIV/0!</v>
      </c>
      <c r="H63" t="s">
        <v>84</v>
      </c>
    </row>
    <row r="64" spans="2:8" x14ac:dyDescent="0.25">
      <c r="B64" t="s">
        <v>65</v>
      </c>
      <c r="C64">
        <v>0</v>
      </c>
      <c r="D64" s="69" t="e">
        <v>#DIV/0!</v>
      </c>
      <c r="E64" t="s">
        <v>84</v>
      </c>
      <c r="F64">
        <v>0</v>
      </c>
      <c r="G64" s="69" t="e">
        <v>#DIV/0!</v>
      </c>
      <c r="H64" t="s">
        <v>84</v>
      </c>
    </row>
    <row r="65" spans="2:8" x14ac:dyDescent="0.25">
      <c r="B65" t="s">
        <v>66</v>
      </c>
      <c r="C65">
        <v>0</v>
      </c>
      <c r="D65" s="69" t="e">
        <v>#DIV/0!</v>
      </c>
      <c r="E65" t="s">
        <v>84</v>
      </c>
      <c r="F65">
        <v>0</v>
      </c>
      <c r="G65" s="69" t="e">
        <v>#DIV/0!</v>
      </c>
      <c r="H65" t="s">
        <v>84</v>
      </c>
    </row>
    <row r="66" spans="2:8" x14ac:dyDescent="0.25">
      <c r="B66" t="s">
        <v>67</v>
      </c>
      <c r="C66">
        <v>0</v>
      </c>
      <c r="D66" s="69" t="e">
        <v>#DIV/0!</v>
      </c>
      <c r="E66" t="s">
        <v>84</v>
      </c>
      <c r="F66">
        <v>0</v>
      </c>
      <c r="G66" s="69" t="e">
        <v>#DIV/0!</v>
      </c>
      <c r="H66" t="s">
        <v>84</v>
      </c>
    </row>
    <row r="67" spans="2:8" x14ac:dyDescent="0.25">
      <c r="B67" t="s">
        <v>68</v>
      </c>
      <c r="C67">
        <v>0</v>
      </c>
      <c r="D67" s="69" t="e">
        <v>#DIV/0!</v>
      </c>
      <c r="E67" t="s">
        <v>84</v>
      </c>
      <c r="F67">
        <v>0</v>
      </c>
      <c r="G67" s="69" t="e">
        <v>#DIV/0!</v>
      </c>
      <c r="H67" t="s">
        <v>84</v>
      </c>
    </row>
    <row r="68" spans="2:8" x14ac:dyDescent="0.25">
      <c r="B68" t="s">
        <v>69</v>
      </c>
      <c r="C68">
        <v>0</v>
      </c>
      <c r="D68" s="69" t="e">
        <v>#DIV/0!</v>
      </c>
      <c r="E68" t="s">
        <v>84</v>
      </c>
      <c r="F68">
        <v>0</v>
      </c>
      <c r="G68" s="69" t="e">
        <v>#DIV/0!</v>
      </c>
      <c r="H68" t="s">
        <v>84</v>
      </c>
    </row>
  </sheetData>
  <mergeCells count="5"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Т1</vt:lpstr>
      <vt:lpstr>Табл1</vt:lpstr>
      <vt:lpstr>Т2</vt:lpstr>
      <vt:lpstr>Табл2</vt:lpstr>
      <vt:lpstr>Т3</vt:lpstr>
      <vt:lpstr>Т4</vt:lpstr>
      <vt:lpstr>Т5</vt:lpstr>
      <vt:lpstr>Т6</vt:lpstr>
      <vt:lpstr>Т7</vt:lpstr>
      <vt:lpstr>Табл7-</vt:lpstr>
      <vt:lpstr>Т8</vt:lpstr>
      <vt:lpstr>Т9-1</vt:lpstr>
      <vt:lpstr>Табл9-1</vt:lpstr>
      <vt:lpstr>Т10-1</vt:lpstr>
      <vt:lpstr>Табл10-1</vt:lpstr>
      <vt:lpstr>Т11</vt:lpstr>
      <vt:lpstr>Табл3</vt:lpstr>
      <vt:lpstr>Т12</vt:lpstr>
      <vt:lpstr>Т13</vt:lpstr>
      <vt:lpstr>Табл4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 Евгений</dc:creator>
  <cp:lastModifiedBy>Уклеин Иван</cp:lastModifiedBy>
  <dcterms:created xsi:type="dcterms:W3CDTF">2015-06-05T18:19:34Z</dcterms:created>
  <dcterms:modified xsi:type="dcterms:W3CDTF">2022-08-29T12:44:47Z</dcterms:modified>
</cp:coreProperties>
</file>